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0" activeTab="33"/>
  </bookViews>
  <sheets>
    <sheet name="лисица 2012" sheetId="1" r:id="rId1"/>
    <sheet name="макзыр 2012" sheetId="2" r:id="rId2"/>
    <sheet name="9 мес.  лисица" sheetId="3" r:id="rId3"/>
    <sheet name="9 мес. макзыр" sheetId="4" r:id="rId4"/>
    <sheet name="полугодие макзыр" sheetId="5" r:id="rId5"/>
    <sheet name="полугодие п. лисица" sheetId="6" r:id="rId6"/>
    <sheet name="3 мес.2012г. п.макзыр" sheetId="7" r:id="rId7"/>
    <sheet name="3 мес 2012г п. лисица" sheetId="8" r:id="rId8"/>
    <sheet name="1 кв.2013 МАКЗЫР" sheetId="9" r:id="rId9"/>
    <sheet name="1 кв.2013 ЛИСИЦА" sheetId="10" r:id="rId10"/>
    <sheet name="6мес2013 макзыр" sheetId="11" r:id="rId11"/>
    <sheet name="6мес2013 лисица" sheetId="12" r:id="rId12"/>
    <sheet name="9мес2013 макзыр" sheetId="13" r:id="rId13"/>
    <sheet name="9мес2013 лисица" sheetId="14" r:id="rId14"/>
    <sheet name="годМакзыр" sheetId="15" r:id="rId15"/>
    <sheet name="годЛисица" sheetId="16" r:id="rId16"/>
    <sheet name="1кв2014макзыр" sheetId="17" r:id="rId17"/>
    <sheet name="1кв2014лисица" sheetId="18" r:id="rId18"/>
    <sheet name="2кв2014макзыр" sheetId="19" r:id="rId19"/>
    <sheet name="2кв2014лисица" sheetId="20" r:id="rId20"/>
    <sheet name="9мес2014макзыр " sheetId="21" r:id="rId21"/>
    <sheet name="9мес2014лисица" sheetId="22" r:id="rId22"/>
    <sheet name="Лисица год" sheetId="23" r:id="rId23"/>
    <sheet name="Макзыр год" sheetId="24" r:id="rId24"/>
    <sheet name="1кв-15 лисица" sheetId="25" r:id="rId25"/>
    <sheet name="1кв-15 макзыр" sheetId="26" r:id="rId26"/>
    <sheet name="6мес-15лисица" sheetId="27" r:id="rId27"/>
    <sheet name="6мес-15макзыр" sheetId="28" r:id="rId28"/>
    <sheet name="9мес-15лисица" sheetId="29" r:id="rId29"/>
    <sheet name="9мес-15макзыр " sheetId="30" r:id="rId30"/>
    <sheet name="год2015-лисица" sheetId="31" r:id="rId31"/>
    <sheet name="год2015-макзыр" sheetId="32" r:id="rId32"/>
    <sheet name="1кв16лисица" sheetId="33" r:id="rId33"/>
    <sheet name="1кв16макзыр" sheetId="34" r:id="rId34"/>
  </sheets>
  <definedNames/>
  <calcPr fullCalcOnLoad="1"/>
</workbook>
</file>

<file path=xl/sharedStrings.xml><?xml version="1.0" encoding="utf-8"?>
<sst xmlns="http://schemas.openxmlformats.org/spreadsheetml/2006/main" count="3260" uniqueCount="151">
  <si>
    <t>Отчетные данные по ДЭС за 1 кв. 2012 г.</t>
  </si>
  <si>
    <t>МУП "Лисица"    ДЭС п.Лисица</t>
  </si>
  <si>
    <t>№ п/п</t>
  </si>
  <si>
    <t>Показатели</t>
  </si>
  <si>
    <t xml:space="preserve"> </t>
  </si>
  <si>
    <t>1.</t>
  </si>
  <si>
    <t>Выработано эл.эн. (тыс.кВт*ч)</t>
  </si>
  <si>
    <t>2.</t>
  </si>
  <si>
    <t xml:space="preserve">     -собственные нужды</t>
  </si>
  <si>
    <t>3.</t>
  </si>
  <si>
    <t>4.</t>
  </si>
  <si>
    <t>Полезный отпуск ( тыс.кВт*ч)</t>
  </si>
  <si>
    <t>5.</t>
  </si>
  <si>
    <t>Отпущено эл.эн. ( тыс.кВт*ч)</t>
  </si>
  <si>
    <t xml:space="preserve">   -для населения</t>
  </si>
  <si>
    <t xml:space="preserve">   -для бюджетных учреждений</t>
  </si>
  <si>
    <t xml:space="preserve">   -для прочих организаций</t>
  </si>
  <si>
    <t xml:space="preserve">   -нужды ЖКХ</t>
  </si>
  <si>
    <t>6.</t>
  </si>
  <si>
    <t>Потери</t>
  </si>
  <si>
    <t>7.</t>
  </si>
  <si>
    <t>Расходы всего (тыс. руб)</t>
  </si>
  <si>
    <t>7.1.</t>
  </si>
  <si>
    <t>Материальные затраты (тыс. руб)</t>
  </si>
  <si>
    <t xml:space="preserve">   ГСМ - диз.топливо (тыс.руб)</t>
  </si>
  <si>
    <t xml:space="preserve">   ГСМ - диз.топливо (тн)</t>
  </si>
  <si>
    <t xml:space="preserve">   ср. цена диз.топлива (руб/тн)</t>
  </si>
  <si>
    <t xml:space="preserve">   ГСМ - диз.масло (тыс.руб)</t>
  </si>
  <si>
    <t xml:space="preserve">   ГСМ - диз.масло ( тн )</t>
  </si>
  <si>
    <t xml:space="preserve">   ср. цена диз.масла ( руб/тн )</t>
  </si>
  <si>
    <t xml:space="preserve">   транспортные расходы</t>
  </si>
  <si>
    <t xml:space="preserve">   материалы</t>
  </si>
  <si>
    <t>7.2.</t>
  </si>
  <si>
    <t>Оплата труда</t>
  </si>
  <si>
    <t>7.3.</t>
  </si>
  <si>
    <t>Начисления на  з/пл</t>
  </si>
  <si>
    <t>7.4.</t>
  </si>
  <si>
    <t>Амортизационные отчисления</t>
  </si>
  <si>
    <t>7.5.</t>
  </si>
  <si>
    <t>Налоги</t>
  </si>
  <si>
    <t>7.6.</t>
  </si>
  <si>
    <t>Общехозяйственные расходы</t>
  </si>
  <si>
    <t>7.7.</t>
  </si>
  <si>
    <t>Ремонты- пусконалад. ДЭУ</t>
  </si>
  <si>
    <t>7.8.</t>
  </si>
  <si>
    <t>Прочие</t>
  </si>
  <si>
    <t>8.</t>
  </si>
  <si>
    <t>С/сть 1 кВт*ч полезн.отпуска</t>
  </si>
  <si>
    <t>9.</t>
  </si>
  <si>
    <t>Плановая стоимость</t>
  </si>
  <si>
    <t>10.</t>
  </si>
  <si>
    <t>Утвержденный тариф 1 кВт*ч (руб)</t>
  </si>
  <si>
    <t xml:space="preserve">   -для населения ( вкл. НДС)</t>
  </si>
  <si>
    <t xml:space="preserve">   -для бюдж-х орг-ций (вкл. НДС)</t>
  </si>
  <si>
    <t xml:space="preserve">   -для прочих орг-ций ( вкл. НДС )</t>
  </si>
  <si>
    <t>11.</t>
  </si>
  <si>
    <t>Доходы плановые, всего тыс. руб.( с НДС)</t>
  </si>
  <si>
    <t xml:space="preserve">   -от населения</t>
  </si>
  <si>
    <t xml:space="preserve">   -от бюджетных организаций</t>
  </si>
  <si>
    <t xml:space="preserve">   -от прочих потребителей</t>
  </si>
  <si>
    <t>12.</t>
  </si>
  <si>
    <t>Возмещение из бюджета за нас.( тыс. руб. )</t>
  </si>
  <si>
    <t>13.</t>
  </si>
  <si>
    <t>Возмещено из бюджета за нас. ( тыс. руб. )</t>
  </si>
  <si>
    <t>14.</t>
  </si>
  <si>
    <t xml:space="preserve">Доходы полученные ( тыс. руб.) </t>
  </si>
  <si>
    <t xml:space="preserve">   -от  населения</t>
  </si>
  <si>
    <t>15.</t>
  </si>
  <si>
    <t>Площадь освещ. Жилфонда</t>
  </si>
  <si>
    <t>16.</t>
  </si>
  <si>
    <t>Численность населения</t>
  </si>
  <si>
    <t>17.</t>
  </si>
  <si>
    <t>Дебиторская задолженность (тыс. руб. )</t>
  </si>
  <si>
    <t xml:space="preserve">   -население</t>
  </si>
  <si>
    <t xml:space="preserve">   -бюджетные учреждения</t>
  </si>
  <si>
    <t xml:space="preserve">   -возмещ-е из бюджета по населению</t>
  </si>
  <si>
    <t>18.</t>
  </si>
  <si>
    <t>Доходы плановые, без учета НДС</t>
  </si>
  <si>
    <t>19.</t>
  </si>
  <si>
    <t>Наработано моточасов, всего в т.ч.</t>
  </si>
  <si>
    <t xml:space="preserve">   -ДГ мощностью 224 кВт</t>
  </si>
  <si>
    <t xml:space="preserve">   -ДГ мощностью 100 кВт</t>
  </si>
  <si>
    <t xml:space="preserve">   -ДГ мощностью 75 кВт</t>
  </si>
  <si>
    <t>Директор МУП "Лисица":</t>
  </si>
  <si>
    <t>/Танасийчук С.И./</t>
  </si>
  <si>
    <t>Главный бухгалтер:</t>
  </si>
  <si>
    <t>/Орлова Л.Г./</t>
  </si>
  <si>
    <t>Исполнитель Л.Г.Орпова</t>
  </si>
  <si>
    <t>МУП "Лисица"    ДЭС п.Макзыр</t>
  </si>
  <si>
    <t>год</t>
  </si>
  <si>
    <t>Ремонты</t>
  </si>
  <si>
    <t xml:space="preserve">   -ДГ мощностью 50 кВт</t>
  </si>
  <si>
    <t xml:space="preserve">   -ДГ мощностью 30 кВт</t>
  </si>
  <si>
    <t xml:space="preserve">    - А - 01- М</t>
  </si>
  <si>
    <t>/С.И.Танасийчук/</t>
  </si>
  <si>
    <t>/Л.Г.Орлова./</t>
  </si>
  <si>
    <t>Отчетные данные по ДЭС за 1полугодие 2012 г.</t>
  </si>
  <si>
    <t>Отчетные данные по ДЭС за 1 полугодие 2012 г.</t>
  </si>
  <si>
    <t>Отчетные данные по ДЭС за 9 месяцев 2012 г.</t>
  </si>
  <si>
    <t>Плановые потери (тыс.кВт*ч) 15,13%</t>
  </si>
  <si>
    <t>Плановые потери (тыс.кВт*ч) 10,18%</t>
  </si>
  <si>
    <t>Отчетные данные по ДЭС за 2012 г.</t>
  </si>
  <si>
    <t>Отчетные данные по ДЭС за  2012 г.</t>
  </si>
  <si>
    <t>1,51/1,6</t>
  </si>
  <si>
    <t>1,51/1,60</t>
  </si>
  <si>
    <t>49,32/54,74</t>
  </si>
  <si>
    <t>58,20/64,59</t>
  </si>
  <si>
    <t>1 кв.</t>
  </si>
  <si>
    <t>Отчетные данные по ДЭС за 1 кв. 2013 г.</t>
  </si>
  <si>
    <t>Плановые потери (тыс.кВт*ч) 15,12%</t>
  </si>
  <si>
    <t xml:space="preserve">   материалы + литол</t>
  </si>
  <si>
    <t>Плановые потери (тыс.кВт*ч) 10,16%</t>
  </si>
  <si>
    <t>Отчетные данные по ДЭС за 1 полугодие 2013 г.</t>
  </si>
  <si>
    <t>данные</t>
  </si>
  <si>
    <t>Отчетные данные по ДЭС за 9 месяцев 2013 г.</t>
  </si>
  <si>
    <t>54,74/55,36</t>
  </si>
  <si>
    <t>1,6/1,82</t>
  </si>
  <si>
    <t>64,59/65,32</t>
  </si>
  <si>
    <t>23,89/25,89</t>
  </si>
  <si>
    <t>1,60/1,82</t>
  </si>
  <si>
    <t>28,19/30,55</t>
  </si>
  <si>
    <t>Отчетные данные по ДЭС за 12 месяцев 2013 г.</t>
  </si>
  <si>
    <t>Отчетные данные по ДЭС за 1 кв. 2014 г.</t>
  </si>
  <si>
    <t>Отчетные данные по ДЭС за 6 мес. 2014 г.</t>
  </si>
  <si>
    <t>6 мес.</t>
  </si>
  <si>
    <t>Плановые потери (тыс.кВт*ч) 10,15%</t>
  </si>
  <si>
    <t>Отчетные данные по ДЭС за 9 мес. 2014 г.</t>
  </si>
  <si>
    <t>9 мес.</t>
  </si>
  <si>
    <t>1,82/1,89</t>
  </si>
  <si>
    <t>Отчетные данные по ДЭС за  2014 г.</t>
  </si>
  <si>
    <t>ГОД</t>
  </si>
  <si>
    <t>/О.Г.Кожевникова/</t>
  </si>
  <si>
    <t>Отчетные данные по ДЭС за 1 кв. 2015 г.</t>
  </si>
  <si>
    <t>Плановые потери (тыс.кВт*ч) 10,91%</t>
  </si>
  <si>
    <t>Плановые потери (тыс.кВт*ч) 8,48%</t>
  </si>
  <si>
    <t>Отчетные данные по ДЭС за 6 мес. 2015 г.</t>
  </si>
  <si>
    <t>Отчетные данные по ДЭС за 6 мес.2015 г.</t>
  </si>
  <si>
    <t>Отчетные данные по ДЭС за 9 мес.2015 г.</t>
  </si>
  <si>
    <t>3 кв.</t>
  </si>
  <si>
    <t>1,82/2,05</t>
  </si>
  <si>
    <t>55,36/59,88</t>
  </si>
  <si>
    <t>65,32/70,66</t>
  </si>
  <si>
    <t>2 кв.</t>
  </si>
  <si>
    <t>Отчетные данные по ДЭС за 9 мес. 2015 г.</t>
  </si>
  <si>
    <t>25,89/25,97</t>
  </si>
  <si>
    <t>1,89/2,05</t>
  </si>
  <si>
    <t>Отчетные данные по ДЭС за  2015 г.</t>
  </si>
  <si>
    <t>4 кв.</t>
  </si>
  <si>
    <t>Отчетные данные по ДЭС за 2015 г.</t>
  </si>
  <si>
    <t>Отчетные данные по ДЭС за 1 кв. 2016 г.</t>
  </si>
  <si>
    <t>Плановые потери (тыс.кВт*ч) 11 %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</si>
</sst>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0.0"/>
    <numFmt numFmtId="183" formatCode="0.00000"/>
    <numFmt numFmtId="184" formatCode="0.000000"/>
    <numFmt numFmtId="185" formatCode="0.0000000"/>
  </numFmts>
  <fonts count="44">
    <font>
      <sz val="10"/>
      <name val="Arial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"/>
      <family val="0"/>
    </font>
    <font>
      <sz val="8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18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18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horizontal="center"/>
    </xf>
    <xf numFmtId="180" fontId="3" fillId="3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80" fontId="4" fillId="33" borderId="0" xfId="0" applyNumberFormat="1" applyFont="1" applyFill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0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80" fontId="4" fillId="33" borderId="10" xfId="0" applyNumberFormat="1" applyFont="1" applyFill="1" applyBorder="1" applyAlignment="1">
      <alignment/>
    </xf>
    <xf numFmtId="182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1" fontId="4" fillId="0" borderId="10" xfId="0" applyNumberFormat="1" applyFont="1" applyBorder="1" applyAlignment="1">
      <alignment horizontal="right"/>
    </xf>
    <xf numFmtId="180" fontId="4" fillId="0" borderId="10" xfId="0" applyNumberFormat="1" applyFont="1" applyBorder="1" applyAlignment="1">
      <alignment horizontal="right"/>
    </xf>
    <xf numFmtId="180" fontId="3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80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80" fontId="8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center"/>
    </xf>
    <xf numFmtId="180" fontId="9" fillId="33" borderId="10" xfId="0" applyNumberFormat="1" applyFont="1" applyFill="1" applyBorder="1" applyAlignment="1">
      <alignment horizontal="center"/>
    </xf>
    <xf numFmtId="182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80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180" fontId="8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180" fontId="9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180" fontId="9" fillId="33" borderId="10" xfId="0" applyNumberFormat="1" applyFont="1" applyFill="1" applyBorder="1" applyAlignment="1">
      <alignment/>
    </xf>
    <xf numFmtId="182" fontId="9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zoomScalePageLayoutView="0" workbookViewId="0" topLeftCell="A43">
      <selection activeCell="C64" sqref="C64"/>
    </sheetView>
  </sheetViews>
  <sheetFormatPr defaultColWidth="9.140625" defaultRowHeight="12.75"/>
  <cols>
    <col min="1" max="1" width="12.57421875" style="0" customWidth="1"/>
    <col min="2" max="2" width="51.140625" style="0" customWidth="1"/>
    <col min="3" max="3" width="21.421875" style="0" customWidth="1"/>
  </cols>
  <sheetData>
    <row r="1" spans="1:3" ht="15">
      <c r="A1" s="91" t="s">
        <v>101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450.008</v>
      </c>
    </row>
    <row r="6" spans="1:3" ht="15">
      <c r="A6" s="4" t="s">
        <v>7</v>
      </c>
      <c r="B6" s="5" t="s">
        <v>8</v>
      </c>
      <c r="C6" s="6">
        <v>18</v>
      </c>
    </row>
    <row r="7" spans="1:3" ht="15.75">
      <c r="A7" s="1" t="s">
        <v>9</v>
      </c>
      <c r="B7" s="2" t="s">
        <v>99</v>
      </c>
      <c r="C7" s="3">
        <v>65.363</v>
      </c>
    </row>
    <row r="8" spans="1:3" ht="15.75">
      <c r="A8" s="1" t="s">
        <v>10</v>
      </c>
      <c r="B8" s="2" t="s">
        <v>11</v>
      </c>
      <c r="C8" s="3">
        <f>C5-C6-C7</f>
        <v>366.645</v>
      </c>
    </row>
    <row r="9" spans="1:3" ht="15.75">
      <c r="A9" s="1" t="s">
        <v>12</v>
      </c>
      <c r="B9" s="2" t="s">
        <v>13</v>
      </c>
      <c r="C9" s="3">
        <f>C10+C11+C12+C13</f>
        <v>366.63100000000003</v>
      </c>
    </row>
    <row r="10" spans="1:3" ht="15">
      <c r="A10" s="4"/>
      <c r="B10" s="5" t="s">
        <v>14</v>
      </c>
      <c r="C10" s="6">
        <v>304.493</v>
      </c>
    </row>
    <row r="11" spans="1:3" ht="15">
      <c r="A11" s="4"/>
      <c r="B11" s="5" t="s">
        <v>15</v>
      </c>
      <c r="C11" s="6">
        <v>19.921</v>
      </c>
    </row>
    <row r="12" spans="1:3" ht="15">
      <c r="A12" s="4"/>
      <c r="B12" s="5" t="s">
        <v>16</v>
      </c>
      <c r="C12" s="6">
        <v>22.499</v>
      </c>
    </row>
    <row r="13" spans="1:3" ht="15">
      <c r="A13" s="1"/>
      <c r="B13" s="5" t="s">
        <v>17</v>
      </c>
      <c r="C13" s="6">
        <v>19.718</v>
      </c>
    </row>
    <row r="14" spans="1:3" ht="15.75">
      <c r="A14" s="1" t="s">
        <v>18</v>
      </c>
      <c r="B14" s="7" t="s">
        <v>19</v>
      </c>
      <c r="C14" s="3">
        <f>C8-C9</f>
        <v>0.013999999999953161</v>
      </c>
    </row>
    <row r="15" spans="1:3" ht="15.75">
      <c r="A15" s="1" t="s">
        <v>20</v>
      </c>
      <c r="B15" s="2" t="s">
        <v>21</v>
      </c>
      <c r="C15" s="3">
        <f>C16+C25+C26+C27+C28+C29+C30+C31</f>
        <v>7682.389</v>
      </c>
    </row>
    <row r="16" spans="1:3" ht="15">
      <c r="A16" s="4" t="s">
        <v>22</v>
      </c>
      <c r="B16" s="5" t="s">
        <v>23</v>
      </c>
      <c r="C16" s="6">
        <f>C17+C20+C23+C24</f>
        <v>4217.923000000001</v>
      </c>
    </row>
    <row r="17" spans="1:3" ht="15">
      <c r="A17" s="4"/>
      <c r="B17" s="5" t="s">
        <v>24</v>
      </c>
      <c r="C17" s="6">
        <v>3601.929</v>
      </c>
    </row>
    <row r="18" spans="1:3" ht="15">
      <c r="A18" s="4"/>
      <c r="B18" s="5" t="s">
        <v>25</v>
      </c>
      <c r="C18" s="6">
        <v>144.113</v>
      </c>
    </row>
    <row r="19" spans="1:3" ht="15">
      <c r="A19" s="4"/>
      <c r="B19" s="5" t="s">
        <v>26</v>
      </c>
      <c r="C19" s="8">
        <f>C17/C18*1000</f>
        <v>24993.78265666526</v>
      </c>
    </row>
    <row r="20" spans="1:3" ht="15">
      <c r="A20" s="4"/>
      <c r="B20" s="5" t="s">
        <v>27</v>
      </c>
      <c r="C20" s="6">
        <v>50.838</v>
      </c>
    </row>
    <row r="21" spans="1:3" ht="15">
      <c r="A21" s="4"/>
      <c r="B21" s="5" t="s">
        <v>28</v>
      </c>
      <c r="C21" s="6">
        <v>1.311</v>
      </c>
    </row>
    <row r="22" spans="1:3" ht="15">
      <c r="A22" s="4"/>
      <c r="B22" s="5" t="s">
        <v>29</v>
      </c>
      <c r="C22" s="8">
        <f>C20/C21*1000</f>
        <v>38778.03203661327</v>
      </c>
    </row>
    <row r="23" spans="1:3" ht="15">
      <c r="A23" s="4"/>
      <c r="B23" s="5" t="s">
        <v>30</v>
      </c>
      <c r="C23" s="6">
        <v>391.815</v>
      </c>
    </row>
    <row r="24" spans="1:3" ht="15">
      <c r="A24" s="4"/>
      <c r="B24" s="5" t="s">
        <v>31</v>
      </c>
      <c r="C24" s="6">
        <v>173.341</v>
      </c>
    </row>
    <row r="25" spans="1:3" ht="15">
      <c r="A25" s="4" t="s">
        <v>32</v>
      </c>
      <c r="B25" s="5" t="s">
        <v>33</v>
      </c>
      <c r="C25" s="6">
        <v>1538.103</v>
      </c>
    </row>
    <row r="26" spans="1:3" ht="15">
      <c r="A26" s="4" t="s">
        <v>34</v>
      </c>
      <c r="B26" s="5" t="s">
        <v>35</v>
      </c>
      <c r="C26" s="6">
        <v>458.807</v>
      </c>
    </row>
    <row r="27" spans="1:3" ht="15">
      <c r="A27" s="4" t="s">
        <v>36</v>
      </c>
      <c r="B27" s="5" t="s">
        <v>37</v>
      </c>
      <c r="C27" s="6">
        <v>764.947</v>
      </c>
    </row>
    <row r="28" spans="1:3" ht="15">
      <c r="A28" s="4" t="s">
        <v>38</v>
      </c>
      <c r="B28" s="5" t="s">
        <v>39</v>
      </c>
      <c r="C28" s="6">
        <v>2.217</v>
      </c>
    </row>
    <row r="29" spans="1:3" ht="15">
      <c r="A29" s="4" t="s">
        <v>40</v>
      </c>
      <c r="B29" s="5" t="s">
        <v>41</v>
      </c>
      <c r="C29" s="6">
        <v>672.419</v>
      </c>
    </row>
    <row r="30" spans="1:3" ht="15">
      <c r="A30" s="4" t="s">
        <v>42</v>
      </c>
      <c r="B30" s="5" t="s">
        <v>43</v>
      </c>
      <c r="C30" s="6">
        <v>0</v>
      </c>
    </row>
    <row r="31" spans="1:3" ht="15">
      <c r="A31" s="4" t="s">
        <v>44</v>
      </c>
      <c r="B31" s="5" t="s">
        <v>45</v>
      </c>
      <c r="C31" s="6">
        <v>27.973</v>
      </c>
    </row>
    <row r="32" spans="1:3" ht="15.75">
      <c r="A32" s="1" t="s">
        <v>46</v>
      </c>
      <c r="B32" s="2" t="s">
        <v>47</v>
      </c>
      <c r="C32" s="9">
        <f>C15/C8</f>
        <v>20.953208144117607</v>
      </c>
    </row>
    <row r="33" spans="1:3" ht="15.75">
      <c r="A33" s="1" t="s">
        <v>48</v>
      </c>
      <c r="B33" s="2" t="s">
        <v>49</v>
      </c>
      <c r="C33" s="9">
        <v>22.44</v>
      </c>
    </row>
    <row r="34" spans="1:3" ht="15">
      <c r="A34" s="1" t="s">
        <v>50</v>
      </c>
      <c r="B34" s="2" t="s">
        <v>51</v>
      </c>
      <c r="C34" s="10">
        <v>23.89</v>
      </c>
    </row>
    <row r="35" spans="1:3" ht="15">
      <c r="A35" s="4"/>
      <c r="B35" s="5" t="s">
        <v>52</v>
      </c>
      <c r="C35" s="6" t="s">
        <v>103</v>
      </c>
    </row>
    <row r="36" spans="1:3" ht="15">
      <c r="A36" s="4"/>
      <c r="B36" s="5" t="s">
        <v>53</v>
      </c>
      <c r="C36" s="10">
        <v>28.1902</v>
      </c>
    </row>
    <row r="37" spans="1:3" ht="15">
      <c r="A37" s="4"/>
      <c r="B37" s="5" t="s">
        <v>54</v>
      </c>
      <c r="C37" s="10">
        <v>28.1902</v>
      </c>
    </row>
    <row r="38" spans="1:3" ht="15.75">
      <c r="A38" s="1" t="s">
        <v>55</v>
      </c>
      <c r="B38" s="2" t="s">
        <v>56</v>
      </c>
      <c r="C38" s="3">
        <f>C39+C40+C41</f>
        <v>1669.772</v>
      </c>
    </row>
    <row r="39" spans="1:3" ht="15">
      <c r="A39" s="4"/>
      <c r="B39" s="5" t="s">
        <v>57</v>
      </c>
      <c r="C39" s="6">
        <v>473.944</v>
      </c>
    </row>
    <row r="40" spans="1:3" ht="15">
      <c r="A40" s="4"/>
      <c r="B40" s="5" t="s">
        <v>58</v>
      </c>
      <c r="C40" s="6">
        <f>ROUND(C36*C11,3)</f>
        <v>561.577</v>
      </c>
    </row>
    <row r="41" spans="1:3" ht="15">
      <c r="A41" s="4"/>
      <c r="B41" s="5" t="s">
        <v>59</v>
      </c>
      <c r="C41" s="6">
        <f>ROUND(C12*C37,3)</f>
        <v>634.251</v>
      </c>
    </row>
    <row r="42" spans="1:3" ht="15.75">
      <c r="A42" s="1" t="s">
        <v>60</v>
      </c>
      <c r="B42" s="2" t="s">
        <v>61</v>
      </c>
      <c r="C42" s="11">
        <v>6800.394</v>
      </c>
    </row>
    <row r="43" spans="1:3" ht="15.75">
      <c r="A43" s="1"/>
      <c r="B43" s="2"/>
      <c r="C43" s="11" t="s">
        <v>4</v>
      </c>
    </row>
    <row r="44" spans="1:3" ht="15.75">
      <c r="A44" s="1" t="s">
        <v>62</v>
      </c>
      <c r="B44" s="2" t="s">
        <v>63</v>
      </c>
      <c r="C44" s="11">
        <v>5664.688</v>
      </c>
    </row>
    <row r="45" spans="1:3" ht="15.75">
      <c r="A45" s="1"/>
      <c r="B45" s="2"/>
      <c r="C45" s="11" t="s">
        <v>4</v>
      </c>
    </row>
    <row r="46" spans="1:3" ht="15.75">
      <c r="A46" s="1" t="s">
        <v>64</v>
      </c>
      <c r="B46" s="2" t="s">
        <v>65</v>
      </c>
      <c r="C46" s="3">
        <f>C47+C48+C49</f>
        <v>1663.012</v>
      </c>
    </row>
    <row r="47" spans="1:3" ht="15">
      <c r="A47" s="4"/>
      <c r="B47" s="5" t="s">
        <v>66</v>
      </c>
      <c r="C47" s="6">
        <v>470.135</v>
      </c>
    </row>
    <row r="48" spans="1:3" ht="15">
      <c r="A48" s="4"/>
      <c r="B48" s="5" t="s">
        <v>58</v>
      </c>
      <c r="C48" s="6">
        <v>543.217</v>
      </c>
    </row>
    <row r="49" spans="1:3" ht="15">
      <c r="A49" s="4"/>
      <c r="B49" s="5" t="s">
        <v>59</v>
      </c>
      <c r="C49" s="6">
        <v>649.66</v>
      </c>
    </row>
    <row r="50" spans="1:3" ht="15.75">
      <c r="A50" s="1" t="s">
        <v>67</v>
      </c>
      <c r="B50" s="2" t="s">
        <v>68</v>
      </c>
      <c r="C50" s="12">
        <v>8548</v>
      </c>
    </row>
    <row r="51" spans="1:3" ht="15.75">
      <c r="A51" s="1" t="s">
        <v>69</v>
      </c>
      <c r="B51" s="2" t="s">
        <v>70</v>
      </c>
      <c r="C51" s="12">
        <v>416</v>
      </c>
    </row>
    <row r="52" spans="1:3" ht="15.75">
      <c r="A52" s="1" t="s">
        <v>71</v>
      </c>
      <c r="B52" s="2" t="s">
        <v>72</v>
      </c>
      <c r="C52" s="11">
        <f>C53+C54+C55+C56</f>
        <v>1142.4660000000003</v>
      </c>
    </row>
    <row r="53" spans="1:3" ht="15">
      <c r="A53" s="4"/>
      <c r="B53" s="5" t="s">
        <v>73</v>
      </c>
      <c r="C53" s="6">
        <f>C39-C47</f>
        <v>3.809000000000026</v>
      </c>
    </row>
    <row r="54" spans="1:3" ht="15">
      <c r="A54" s="4"/>
      <c r="B54" s="5" t="s">
        <v>74</v>
      </c>
      <c r="C54" s="6">
        <f>C40-C48</f>
        <v>18.360000000000014</v>
      </c>
    </row>
    <row r="55" spans="1:3" ht="15">
      <c r="A55" s="4"/>
      <c r="B55" s="5" t="s">
        <v>75</v>
      </c>
      <c r="C55" s="13">
        <f>C42-C44</f>
        <v>1135.7060000000001</v>
      </c>
    </row>
    <row r="56" spans="1:3" ht="15">
      <c r="A56" s="4"/>
      <c r="B56" s="5" t="s">
        <v>59</v>
      </c>
      <c r="C56" s="6">
        <f>C41-C49</f>
        <v>-15.408999999999992</v>
      </c>
    </row>
    <row r="57" spans="1:3" ht="15">
      <c r="A57" s="4"/>
      <c r="B57" s="5"/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1415.0610169491526</v>
      </c>
    </row>
    <row r="59" spans="1:3" ht="15.75">
      <c r="A59" s="1" t="s">
        <v>78</v>
      </c>
      <c r="B59" s="2" t="s">
        <v>79</v>
      </c>
      <c r="C59" s="12">
        <f>C60+C61+C62+C63</f>
        <v>8784</v>
      </c>
    </row>
    <row r="60" spans="1:3" ht="15">
      <c r="A60" s="5"/>
      <c r="B60" s="5" t="s">
        <v>80</v>
      </c>
      <c r="C60" s="15">
        <v>1089</v>
      </c>
    </row>
    <row r="61" spans="1:3" ht="15">
      <c r="A61" s="5"/>
      <c r="B61" s="5" t="s">
        <v>81</v>
      </c>
      <c r="C61" s="15">
        <v>3625</v>
      </c>
    </row>
    <row r="62" spans="1:3" ht="15">
      <c r="A62" s="5"/>
      <c r="B62" s="5" t="s">
        <v>82</v>
      </c>
      <c r="C62" s="16">
        <v>3019</v>
      </c>
    </row>
    <row r="63" spans="1:3" ht="15">
      <c r="A63" s="5"/>
      <c r="B63" s="5" t="s">
        <v>80</v>
      </c>
      <c r="C63" s="16">
        <v>1051</v>
      </c>
    </row>
    <row r="64" ht="12.75">
      <c r="B64" s="17"/>
    </row>
    <row r="65" spans="2:3" ht="12.75">
      <c r="B65" t="s">
        <v>83</v>
      </c>
      <c r="C65" t="s">
        <v>84</v>
      </c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A1" sqref="A1:C69"/>
    </sheetView>
  </sheetViews>
  <sheetFormatPr defaultColWidth="9.140625" defaultRowHeight="12.75"/>
  <cols>
    <col min="2" max="2" width="38.00390625" style="0" customWidth="1"/>
    <col min="3" max="3" width="29.57421875" style="0" customWidth="1"/>
  </cols>
  <sheetData>
    <row r="1" spans="1:3" ht="15">
      <c r="A1" s="91" t="s">
        <v>108</v>
      </c>
      <c r="B1" s="91"/>
      <c r="C1" s="91"/>
    </row>
    <row r="2" spans="1:3" ht="38.25" customHeight="1">
      <c r="A2" s="92" t="s">
        <v>1</v>
      </c>
      <c r="B2" s="92"/>
      <c r="C2" s="92"/>
    </row>
    <row r="3" spans="1:3" ht="12.75">
      <c r="A3" s="98"/>
      <c r="B3" s="98" t="s">
        <v>3</v>
      </c>
      <c r="C3" s="98" t="s">
        <v>107</v>
      </c>
    </row>
    <row r="4" spans="1:3" ht="32.25" customHeight="1">
      <c r="A4" s="99"/>
      <c r="B4" s="99"/>
      <c r="C4" s="99"/>
    </row>
    <row r="5" spans="1:3" ht="15.75">
      <c r="A5" s="41" t="s">
        <v>5</v>
      </c>
      <c r="B5" s="41" t="s">
        <v>6</v>
      </c>
      <c r="C5" s="42">
        <v>121.472</v>
      </c>
    </row>
    <row r="6" spans="1:3" ht="15">
      <c r="A6" s="43" t="s">
        <v>7</v>
      </c>
      <c r="B6" s="43" t="s">
        <v>8</v>
      </c>
      <c r="C6" s="44">
        <v>4.859</v>
      </c>
    </row>
    <row r="7" spans="1:3" ht="15.75">
      <c r="A7" s="41" t="s">
        <v>9</v>
      </c>
      <c r="B7" s="41" t="s">
        <v>109</v>
      </c>
      <c r="C7" s="42">
        <v>17.632</v>
      </c>
    </row>
    <row r="8" spans="1:3" ht="15.75">
      <c r="A8" s="41" t="s">
        <v>10</v>
      </c>
      <c r="B8" s="41" t="s">
        <v>11</v>
      </c>
      <c r="C8" s="42">
        <f>C5-C6-C7</f>
        <v>98.981</v>
      </c>
    </row>
    <row r="9" spans="1:3" ht="15.75">
      <c r="A9" s="41" t="s">
        <v>12</v>
      </c>
      <c r="B9" s="41" t="s">
        <v>13</v>
      </c>
      <c r="C9" s="42">
        <f>C10+C11+C12+C13</f>
        <v>98.97800000000001</v>
      </c>
    </row>
    <row r="10" spans="1:3" ht="15">
      <c r="A10" s="43"/>
      <c r="B10" s="43" t="s">
        <v>14</v>
      </c>
      <c r="C10" s="44">
        <v>79.835</v>
      </c>
    </row>
    <row r="11" spans="1:3" ht="15">
      <c r="A11" s="43"/>
      <c r="B11" s="43" t="s">
        <v>15</v>
      </c>
      <c r="C11" s="44">
        <v>4.665</v>
      </c>
    </row>
    <row r="12" spans="1:3" ht="15">
      <c r="A12" s="43"/>
      <c r="B12" s="43" t="s">
        <v>16</v>
      </c>
      <c r="C12" s="44">
        <v>6.873</v>
      </c>
    </row>
    <row r="13" spans="1:3" ht="15">
      <c r="A13" s="41"/>
      <c r="B13" s="43" t="s">
        <v>17</v>
      </c>
      <c r="C13" s="44">
        <v>7.605</v>
      </c>
    </row>
    <row r="14" spans="1:3" ht="15.75">
      <c r="A14" s="41" t="s">
        <v>18</v>
      </c>
      <c r="B14" s="41" t="s">
        <v>19</v>
      </c>
      <c r="C14" s="42">
        <f>C8-C9</f>
        <v>0.002999999999985903</v>
      </c>
    </row>
    <row r="15" spans="1:3" ht="15.75">
      <c r="A15" s="41" t="s">
        <v>20</v>
      </c>
      <c r="B15" s="41" t="s">
        <v>21</v>
      </c>
      <c r="C15" s="42">
        <f>C16+C25+C26+C27+C28+C29+C30+C31</f>
        <v>2029.633</v>
      </c>
    </row>
    <row r="16" spans="1:3" ht="15">
      <c r="A16" s="43" t="s">
        <v>22</v>
      </c>
      <c r="B16" s="43" t="s">
        <v>23</v>
      </c>
      <c r="C16" s="44">
        <f>C17+C20+C23+C24</f>
        <v>1201.441</v>
      </c>
    </row>
    <row r="17" spans="1:3" ht="15">
      <c r="A17" s="43"/>
      <c r="B17" s="43" t="s">
        <v>24</v>
      </c>
      <c r="C17" s="44">
        <v>1093.232</v>
      </c>
    </row>
    <row r="18" spans="1:3" ht="15">
      <c r="A18" s="43"/>
      <c r="B18" s="43" t="s">
        <v>25</v>
      </c>
      <c r="C18" s="44">
        <v>41.101</v>
      </c>
    </row>
    <row r="19" spans="1:3" ht="15">
      <c r="A19" s="43"/>
      <c r="B19" s="43" t="s">
        <v>26</v>
      </c>
      <c r="C19" s="45">
        <f>C17/C18*1000</f>
        <v>26598.67156516873</v>
      </c>
    </row>
    <row r="20" spans="1:3" ht="15">
      <c r="A20" s="43"/>
      <c r="B20" s="43" t="s">
        <v>27</v>
      </c>
      <c r="C20" s="44">
        <v>19.26</v>
      </c>
    </row>
    <row r="21" spans="1:3" ht="15">
      <c r="A21" s="43"/>
      <c r="B21" s="43" t="s">
        <v>28</v>
      </c>
      <c r="C21" s="44">
        <v>0.466</v>
      </c>
    </row>
    <row r="22" spans="1:3" ht="15">
      <c r="A22" s="43"/>
      <c r="B22" s="43" t="s">
        <v>29</v>
      </c>
      <c r="C22" s="45">
        <f>C20/C21*1000</f>
        <v>41330.47210300429</v>
      </c>
    </row>
    <row r="23" spans="1:3" ht="15">
      <c r="A23" s="43"/>
      <c r="B23" s="43" t="s">
        <v>30</v>
      </c>
      <c r="C23" s="44">
        <v>76.78</v>
      </c>
    </row>
    <row r="24" spans="1:3" ht="15">
      <c r="A24" s="43"/>
      <c r="B24" s="43" t="s">
        <v>110</v>
      </c>
      <c r="C24" s="44">
        <v>12.169</v>
      </c>
    </row>
    <row r="25" spans="1:3" ht="15">
      <c r="A25" s="43" t="s">
        <v>32</v>
      </c>
      <c r="B25" s="43" t="s">
        <v>33</v>
      </c>
      <c r="C25" s="44">
        <v>365.513</v>
      </c>
    </row>
    <row r="26" spans="1:3" ht="15">
      <c r="A26" s="43" t="s">
        <v>34</v>
      </c>
      <c r="B26" s="43" t="s">
        <v>35</v>
      </c>
      <c r="C26" s="44">
        <v>109.973</v>
      </c>
    </row>
    <row r="27" spans="1:3" ht="15">
      <c r="A27" s="43" t="s">
        <v>36</v>
      </c>
      <c r="B27" s="43" t="s">
        <v>37</v>
      </c>
      <c r="C27" s="44">
        <v>190.128</v>
      </c>
    </row>
    <row r="28" spans="1:3" ht="15">
      <c r="A28" s="43" t="s">
        <v>38</v>
      </c>
      <c r="B28" s="43" t="s">
        <v>39</v>
      </c>
      <c r="C28" s="44">
        <v>1.996</v>
      </c>
    </row>
    <row r="29" spans="1:3" ht="15">
      <c r="A29" s="43" t="s">
        <v>40</v>
      </c>
      <c r="B29" s="43" t="s">
        <v>41</v>
      </c>
      <c r="C29" s="44">
        <v>156.594</v>
      </c>
    </row>
    <row r="30" spans="1:3" ht="15">
      <c r="A30" s="43" t="s">
        <v>42</v>
      </c>
      <c r="B30" s="43" t="s">
        <v>43</v>
      </c>
      <c r="C30" s="44">
        <v>0</v>
      </c>
    </row>
    <row r="31" spans="1:3" ht="15">
      <c r="A31" s="43" t="s">
        <v>44</v>
      </c>
      <c r="B31" s="43" t="s">
        <v>45</v>
      </c>
      <c r="C31" s="44">
        <v>3.988</v>
      </c>
    </row>
    <row r="32" spans="1:3" ht="15.75">
      <c r="A32" s="41" t="s">
        <v>46</v>
      </c>
      <c r="B32" s="41" t="s">
        <v>47</v>
      </c>
      <c r="C32" s="46">
        <f>C15/C8</f>
        <v>20.50527879087906</v>
      </c>
    </row>
    <row r="33" spans="1:3" ht="15.75">
      <c r="A33" s="41" t="s">
        <v>48</v>
      </c>
      <c r="B33" s="41" t="s">
        <v>49</v>
      </c>
      <c r="C33" s="46">
        <v>23.02</v>
      </c>
    </row>
    <row r="34" spans="1:3" ht="15">
      <c r="A34" s="41" t="s">
        <v>50</v>
      </c>
      <c r="B34" s="41" t="s">
        <v>51</v>
      </c>
      <c r="C34" s="47">
        <v>23.89</v>
      </c>
    </row>
    <row r="35" spans="1:3" ht="15">
      <c r="A35" s="43"/>
      <c r="B35" s="43" t="s">
        <v>52</v>
      </c>
      <c r="C35" s="44">
        <v>1.6</v>
      </c>
    </row>
    <row r="36" spans="1:3" ht="15">
      <c r="A36" s="43"/>
      <c r="B36" s="43" t="s">
        <v>53</v>
      </c>
      <c r="C36" s="47">
        <v>28.1902</v>
      </c>
    </row>
    <row r="37" spans="1:3" ht="15">
      <c r="A37" s="43"/>
      <c r="B37" s="43" t="s">
        <v>54</v>
      </c>
      <c r="C37" s="47">
        <v>28.1902</v>
      </c>
    </row>
    <row r="38" spans="1:3" ht="15.75">
      <c r="A38" s="41" t="s">
        <v>55</v>
      </c>
      <c r="B38" s="41" t="s">
        <v>56</v>
      </c>
      <c r="C38" s="42">
        <f>C39+C40+C41</f>
        <v>452.994</v>
      </c>
    </row>
    <row r="39" spans="1:3" ht="15">
      <c r="A39" s="43"/>
      <c r="B39" s="43" t="s">
        <v>57</v>
      </c>
      <c r="C39" s="44">
        <f>ROUND(C35*C10,3)</f>
        <v>127.736</v>
      </c>
    </row>
    <row r="40" spans="1:3" ht="15">
      <c r="A40" s="43"/>
      <c r="B40" s="43" t="s">
        <v>58</v>
      </c>
      <c r="C40" s="44">
        <f>ROUND(C36*C11,3)</f>
        <v>131.507</v>
      </c>
    </row>
    <row r="41" spans="1:3" ht="15">
      <c r="A41" s="43"/>
      <c r="B41" s="43" t="s">
        <v>59</v>
      </c>
      <c r="C41" s="44">
        <f>ROUND(C12*C37,3)</f>
        <v>193.751</v>
      </c>
    </row>
    <row r="42" spans="1:3" ht="15.75">
      <c r="A42" s="41" t="s">
        <v>60</v>
      </c>
      <c r="B42" s="41" t="s">
        <v>61</v>
      </c>
      <c r="C42" s="48">
        <f>ROUND(C10*(23.89-C35),3)</f>
        <v>1779.522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6209.219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310.83799999999997</v>
      </c>
    </row>
    <row r="47" spans="1:3" ht="15">
      <c r="A47" s="43"/>
      <c r="B47" s="43" t="s">
        <v>66</v>
      </c>
      <c r="C47" s="44">
        <v>117.741</v>
      </c>
    </row>
    <row r="48" spans="1:3" ht="15">
      <c r="A48" s="43"/>
      <c r="B48" s="43" t="s">
        <v>58</v>
      </c>
      <c r="C48" s="44">
        <v>40.469</v>
      </c>
    </row>
    <row r="49" spans="1:3" ht="15">
      <c r="A49" s="43"/>
      <c r="B49" s="43" t="s">
        <v>59</v>
      </c>
      <c r="C49" s="44">
        <v>152.628</v>
      </c>
    </row>
    <row r="50" spans="1:3" ht="15.75">
      <c r="A50" s="41" t="s">
        <v>67</v>
      </c>
      <c r="B50" s="41" t="s">
        <v>68</v>
      </c>
      <c r="C50" s="49">
        <v>8548</v>
      </c>
    </row>
    <row r="51" spans="1:4" ht="15.75">
      <c r="A51" s="41" t="s">
        <v>69</v>
      </c>
      <c r="B51" s="41" t="s">
        <v>70</v>
      </c>
      <c r="C51" s="49">
        <v>415</v>
      </c>
      <c r="D51" t="s">
        <v>4</v>
      </c>
    </row>
    <row r="52" spans="1:3" ht="15.75">
      <c r="A52" s="41" t="s">
        <v>71</v>
      </c>
      <c r="B52" s="41" t="s">
        <v>72</v>
      </c>
      <c r="C52" s="48">
        <f>C53+C54+C55+C56</f>
        <v>-4287.541</v>
      </c>
    </row>
    <row r="53" spans="1:3" ht="15">
      <c r="A53" s="43"/>
      <c r="B53" s="43" t="s">
        <v>73</v>
      </c>
      <c r="C53" s="44">
        <f>C39-C47</f>
        <v>9.995000000000005</v>
      </c>
    </row>
    <row r="54" spans="1:3" ht="15">
      <c r="A54" s="43"/>
      <c r="B54" s="43" t="s">
        <v>74</v>
      </c>
      <c r="C54" s="44">
        <f>C40-C48</f>
        <v>91.03800000000001</v>
      </c>
    </row>
    <row r="55" spans="1:3" ht="15">
      <c r="A55" s="43"/>
      <c r="B55" s="43" t="s">
        <v>75</v>
      </c>
      <c r="C55" s="50">
        <f>C42-C44</f>
        <v>-4429.697</v>
      </c>
    </row>
    <row r="56" spans="1:3" ht="15">
      <c r="A56" s="43"/>
      <c r="B56" s="43" t="s">
        <v>59</v>
      </c>
      <c r="C56" s="44">
        <f>C41-C49</f>
        <v>41.12300000000002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383.8932203389831</v>
      </c>
    </row>
    <row r="59" spans="1:3" ht="15.75">
      <c r="A59" s="41" t="s">
        <v>78</v>
      </c>
      <c r="B59" s="41" t="s">
        <v>79</v>
      </c>
      <c r="C59" s="49">
        <f>C60+C61+C62+C63</f>
        <v>2160</v>
      </c>
    </row>
    <row r="60" spans="1:3" ht="15">
      <c r="A60" s="43"/>
      <c r="B60" s="43" t="s">
        <v>80</v>
      </c>
      <c r="C60" s="52">
        <v>610</v>
      </c>
    </row>
    <row r="61" spans="1:3" ht="15">
      <c r="A61" s="43"/>
      <c r="B61" s="43" t="s">
        <v>81</v>
      </c>
      <c r="C61" s="52">
        <v>472</v>
      </c>
    </row>
    <row r="62" spans="1:3" ht="15">
      <c r="A62" s="43"/>
      <c r="B62" s="43" t="s">
        <v>82</v>
      </c>
      <c r="C62" s="53">
        <v>500</v>
      </c>
    </row>
    <row r="63" spans="1:3" ht="15">
      <c r="A63" s="43"/>
      <c r="B63" s="43" t="s">
        <v>80</v>
      </c>
      <c r="C63" s="53">
        <v>578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  <row r="69" ht="12.75">
      <c r="B69" s="18" t="s">
        <v>87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" right="0" top="0" bottom="0" header="0.31496062992125984" footer="0.31496062992125984"/>
  <pageSetup fitToHeight="1" fitToWidth="1"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46">
      <selection activeCell="C63" sqref="C63"/>
    </sheetView>
  </sheetViews>
  <sheetFormatPr defaultColWidth="9.140625" defaultRowHeight="12.75"/>
  <cols>
    <col min="1" max="1" width="9.00390625" style="0" customWidth="1"/>
    <col min="2" max="2" width="49.00390625" style="0" customWidth="1"/>
    <col min="3" max="3" width="19.7109375" style="0" customWidth="1"/>
  </cols>
  <sheetData>
    <row r="1" spans="1:3" ht="15">
      <c r="A1" s="91" t="s">
        <v>112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113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37.44</v>
      </c>
    </row>
    <row r="6" spans="1:3" ht="15">
      <c r="A6" s="4" t="s">
        <v>7</v>
      </c>
      <c r="B6" s="5" t="s">
        <v>8</v>
      </c>
      <c r="C6" s="6">
        <v>1.498</v>
      </c>
    </row>
    <row r="7" spans="1:3" ht="15.75">
      <c r="A7" s="1" t="s">
        <v>9</v>
      </c>
      <c r="B7" s="2" t="s">
        <v>111</v>
      </c>
      <c r="C7" s="3">
        <v>3.651</v>
      </c>
    </row>
    <row r="8" spans="1:3" ht="15.75">
      <c r="A8" s="1" t="s">
        <v>10</v>
      </c>
      <c r="B8" s="2" t="s">
        <v>11</v>
      </c>
      <c r="C8" s="3">
        <f>C5-C6-C7</f>
        <v>32.291</v>
      </c>
    </row>
    <row r="9" spans="1:3" ht="15.75">
      <c r="A9" s="1" t="s">
        <v>12</v>
      </c>
      <c r="B9" s="2" t="s">
        <v>13</v>
      </c>
      <c r="C9" s="3">
        <f>C10+C11+C12+C13</f>
        <v>32.291</v>
      </c>
    </row>
    <row r="10" spans="1:3" ht="15">
      <c r="A10" s="4"/>
      <c r="B10" s="5" t="s">
        <v>14</v>
      </c>
      <c r="C10" s="6">
        <v>29.733</v>
      </c>
    </row>
    <row r="11" spans="1:3" ht="15">
      <c r="A11" s="4"/>
      <c r="B11" s="5" t="s">
        <v>15</v>
      </c>
      <c r="C11" s="6">
        <v>1.52</v>
      </c>
    </row>
    <row r="12" spans="1:3" ht="15">
      <c r="A12" s="4"/>
      <c r="B12" s="5" t="s">
        <v>16</v>
      </c>
      <c r="C12" s="6">
        <v>1.038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1778.5279999999998</v>
      </c>
    </row>
    <row r="16" spans="1:3" ht="15">
      <c r="A16" s="4" t="s">
        <v>22</v>
      </c>
      <c r="B16" s="5" t="s">
        <v>23</v>
      </c>
      <c r="C16" s="6">
        <f>C17+C20+C23+C24</f>
        <v>723.566</v>
      </c>
    </row>
    <row r="17" spans="1:3" ht="15">
      <c r="A17" s="4"/>
      <c r="B17" s="5" t="s">
        <v>24</v>
      </c>
      <c r="C17" s="6">
        <v>472.293</v>
      </c>
    </row>
    <row r="18" spans="1:3" ht="15">
      <c r="A18" s="4"/>
      <c r="B18" s="5" t="s">
        <v>25</v>
      </c>
      <c r="C18" s="6">
        <v>17.658</v>
      </c>
    </row>
    <row r="19" spans="1:3" ht="15">
      <c r="A19" s="4"/>
      <c r="B19" s="5" t="s">
        <v>26</v>
      </c>
      <c r="C19" s="8">
        <f>C17/C18*1000</f>
        <v>26746.6870540265</v>
      </c>
    </row>
    <row r="20" spans="1:3" ht="15">
      <c r="A20" s="4"/>
      <c r="B20" s="5" t="s">
        <v>27</v>
      </c>
      <c r="C20" s="6">
        <v>7.707</v>
      </c>
    </row>
    <row r="21" spans="1:3" ht="15">
      <c r="A21" s="4"/>
      <c r="B21" s="5" t="s">
        <v>28</v>
      </c>
      <c r="C21" s="6">
        <v>0.181</v>
      </c>
    </row>
    <row r="22" spans="1:3" ht="15">
      <c r="A22" s="4"/>
      <c r="B22" s="5" t="s">
        <v>29</v>
      </c>
      <c r="C22" s="8">
        <f>C20/C21*1000</f>
        <v>42580.11049723757</v>
      </c>
    </row>
    <row r="23" spans="1:3" ht="15">
      <c r="A23" s="4"/>
      <c r="B23" s="5" t="s">
        <v>30</v>
      </c>
      <c r="C23" s="6">
        <v>224.555</v>
      </c>
    </row>
    <row r="24" spans="1:3" ht="15">
      <c r="A24" s="4"/>
      <c r="B24" s="5" t="s">
        <v>31</v>
      </c>
      <c r="C24" s="6">
        <v>19.011</v>
      </c>
    </row>
    <row r="25" spans="1:3" ht="15">
      <c r="A25" s="4" t="s">
        <v>32</v>
      </c>
      <c r="B25" s="5" t="s">
        <v>33</v>
      </c>
      <c r="C25" s="6">
        <v>571.307</v>
      </c>
    </row>
    <row r="26" spans="1:3" ht="15">
      <c r="A26" s="4" t="s">
        <v>34</v>
      </c>
      <c r="B26" s="5" t="s">
        <v>35</v>
      </c>
      <c r="C26" s="6">
        <v>172.194</v>
      </c>
    </row>
    <row r="27" spans="1:3" ht="15">
      <c r="A27" s="4" t="s">
        <v>36</v>
      </c>
      <c r="B27" s="5" t="s">
        <v>37</v>
      </c>
      <c r="C27" s="6">
        <v>28.706</v>
      </c>
    </row>
    <row r="28" spans="1:3" ht="15">
      <c r="A28" s="4" t="s">
        <v>38</v>
      </c>
      <c r="B28" s="5" t="s">
        <v>39</v>
      </c>
      <c r="C28" s="6">
        <v>1.974</v>
      </c>
    </row>
    <row r="29" spans="1:3" ht="15">
      <c r="A29" s="4" t="s">
        <v>40</v>
      </c>
      <c r="B29" s="5" t="s">
        <v>41</v>
      </c>
      <c r="C29" s="6">
        <v>229.279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51.502</v>
      </c>
    </row>
    <row r="32" spans="1:3" ht="15.75">
      <c r="A32" s="1" t="s">
        <v>46</v>
      </c>
      <c r="B32" s="2" t="s">
        <v>47</v>
      </c>
      <c r="C32" s="9">
        <f>C15/C8</f>
        <v>55.07813322597628</v>
      </c>
    </row>
    <row r="33" spans="1:3" ht="15.75">
      <c r="A33" s="1" t="s">
        <v>48</v>
      </c>
      <c r="B33" s="2" t="s">
        <v>49</v>
      </c>
      <c r="C33" s="9">
        <v>49.24</v>
      </c>
    </row>
    <row r="34" spans="1:3" ht="15.75">
      <c r="A34" s="1" t="s">
        <v>50</v>
      </c>
      <c r="B34" s="2" t="s">
        <v>51</v>
      </c>
      <c r="C34" s="9">
        <v>54.74</v>
      </c>
    </row>
    <row r="35" spans="1:3" ht="15">
      <c r="A35" s="4"/>
      <c r="B35" s="5" t="s">
        <v>52</v>
      </c>
      <c r="C35" s="8">
        <v>1.6</v>
      </c>
    </row>
    <row r="36" spans="1:3" ht="15.75">
      <c r="A36" s="4"/>
      <c r="B36" s="5" t="s">
        <v>53</v>
      </c>
      <c r="C36" s="19">
        <f>C34*1.18</f>
        <v>64.5932</v>
      </c>
    </row>
    <row r="37" spans="1:3" ht="15.75">
      <c r="A37" s="4"/>
      <c r="B37" s="5" t="s">
        <v>54</v>
      </c>
      <c r="C37" s="19">
        <f>C34*1.18</f>
        <v>64.5932</v>
      </c>
    </row>
    <row r="38" spans="1:3" ht="15.75">
      <c r="A38" s="1" t="s">
        <v>55</v>
      </c>
      <c r="B38" s="2" t="s">
        <v>56</v>
      </c>
      <c r="C38" s="3">
        <f>C39+C40+C41</f>
        <v>212.803</v>
      </c>
    </row>
    <row r="39" spans="1:3" ht="15">
      <c r="A39" s="4"/>
      <c r="B39" s="5" t="s">
        <v>57</v>
      </c>
      <c r="C39" s="6">
        <f>ROUND(C35*C10,3)</f>
        <v>47.573</v>
      </c>
    </row>
    <row r="40" spans="1:3" ht="15">
      <c r="A40" s="4"/>
      <c r="B40" s="5" t="s">
        <v>58</v>
      </c>
      <c r="C40" s="6">
        <f>ROUND(C36*C11,3)</f>
        <v>98.182</v>
      </c>
    </row>
    <row r="41" spans="1:3" ht="15">
      <c r="A41" s="4"/>
      <c r="B41" s="5" t="s">
        <v>59</v>
      </c>
      <c r="C41" s="6">
        <f>ROUND(C12*C37,3)</f>
        <v>67.048</v>
      </c>
    </row>
    <row r="42" spans="1:3" ht="15.75">
      <c r="A42" s="1" t="s">
        <v>60</v>
      </c>
      <c r="B42" s="2" t="s">
        <v>61</v>
      </c>
      <c r="C42" s="11">
        <f>ROUND(C10*(54.74-C35),3)</f>
        <v>1580.012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2933.981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207.44299999999998</v>
      </c>
    </row>
    <row r="47" spans="1:3" ht="15">
      <c r="A47" s="4"/>
      <c r="B47" s="5" t="s">
        <v>66</v>
      </c>
      <c r="C47" s="6">
        <v>47.381</v>
      </c>
    </row>
    <row r="48" spans="1:3" ht="15">
      <c r="A48" s="4"/>
      <c r="B48" s="5" t="s">
        <v>58</v>
      </c>
      <c r="C48" s="6">
        <v>94.564</v>
      </c>
    </row>
    <row r="49" spans="1:3" ht="15">
      <c r="A49" s="4"/>
      <c r="B49" s="5" t="s">
        <v>59</v>
      </c>
      <c r="C49" s="6">
        <v>65.498</v>
      </c>
    </row>
    <row r="50" spans="1:3" ht="15.75">
      <c r="A50" s="1" t="s">
        <v>67</v>
      </c>
      <c r="B50" s="2" t="s">
        <v>68</v>
      </c>
      <c r="C50" s="12">
        <v>3617</v>
      </c>
    </row>
    <row r="51" spans="1:4" ht="15.75">
      <c r="A51" s="1" t="s">
        <v>69</v>
      </c>
      <c r="B51" s="2" t="s">
        <v>70</v>
      </c>
      <c r="C51" s="12">
        <v>134</v>
      </c>
      <c r="D51" t="s">
        <v>4</v>
      </c>
    </row>
    <row r="52" spans="1:3" ht="15.75">
      <c r="A52" s="1" t="s">
        <v>71</v>
      </c>
      <c r="B52" s="2" t="s">
        <v>72</v>
      </c>
      <c r="C52" s="11">
        <f>C53+C54+C55+C56</f>
        <v>-1348.6090000000004</v>
      </c>
    </row>
    <row r="53" spans="1:3" ht="15">
      <c r="A53" s="4"/>
      <c r="B53" s="5" t="s">
        <v>73</v>
      </c>
      <c r="C53" s="6">
        <f>C39-C47</f>
        <v>0.19200000000000017</v>
      </c>
    </row>
    <row r="54" spans="1:3" ht="15">
      <c r="A54" s="4"/>
      <c r="B54" s="5" t="s">
        <v>74</v>
      </c>
      <c r="C54" s="6">
        <f>C40-C48</f>
        <v>3.618000000000009</v>
      </c>
    </row>
    <row r="55" spans="1:3" ht="15">
      <c r="A55" s="4"/>
      <c r="B55" s="5" t="s">
        <v>75</v>
      </c>
      <c r="C55" s="13">
        <f>C42-C44</f>
        <v>-1353.9690000000003</v>
      </c>
    </row>
    <row r="56" spans="1:3" ht="15">
      <c r="A56" s="4"/>
      <c r="B56" s="5" t="s">
        <v>59</v>
      </c>
      <c r="C56" s="6">
        <f>C41-C49</f>
        <v>1.5499999999999972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180.34152542372883</v>
      </c>
    </row>
    <row r="59" spans="1:3" ht="15.75">
      <c r="A59" s="1" t="s">
        <v>78</v>
      </c>
      <c r="B59" s="2" t="s">
        <v>79</v>
      </c>
      <c r="C59" s="12">
        <f>C60+C61+C62+C63</f>
        <v>4344</v>
      </c>
    </row>
    <row r="60" spans="1:3" ht="15">
      <c r="A60" s="5"/>
      <c r="B60" s="5" t="s">
        <v>91</v>
      </c>
      <c r="C60" s="15">
        <v>2024</v>
      </c>
    </row>
    <row r="61" spans="1:3" ht="15">
      <c r="A61" s="5"/>
      <c r="B61" s="5" t="s">
        <v>82</v>
      </c>
      <c r="C61" s="15">
        <v>0</v>
      </c>
    </row>
    <row r="62" spans="1:3" ht="15">
      <c r="A62" s="5"/>
      <c r="B62" s="5" t="s">
        <v>92</v>
      </c>
      <c r="C62" s="16">
        <v>2320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46">
      <selection activeCell="C63" sqref="C63"/>
    </sheetView>
  </sheetViews>
  <sheetFormatPr defaultColWidth="9.140625" defaultRowHeight="12.75"/>
  <cols>
    <col min="1" max="1" width="9.421875" style="0" customWidth="1"/>
    <col min="2" max="2" width="46.57421875" style="0" customWidth="1"/>
    <col min="3" max="3" width="20.57421875" style="0" customWidth="1"/>
  </cols>
  <sheetData>
    <row r="1" spans="1:3" ht="15">
      <c r="A1" s="91" t="s">
        <v>112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8" t="s">
        <v>3</v>
      </c>
      <c r="C3" s="93" t="s">
        <v>113</v>
      </c>
    </row>
    <row r="4" spans="1:3" ht="12.75">
      <c r="A4" s="99"/>
      <c r="B4" s="99"/>
      <c r="C4" s="94"/>
    </row>
    <row r="5" spans="1:3" ht="15.75">
      <c r="A5" s="41" t="s">
        <v>5</v>
      </c>
      <c r="B5" s="41" t="s">
        <v>6</v>
      </c>
      <c r="C5" s="42">
        <v>227.452</v>
      </c>
    </row>
    <row r="6" spans="1:3" ht="15">
      <c r="A6" s="43" t="s">
        <v>7</v>
      </c>
      <c r="B6" s="43" t="s">
        <v>8</v>
      </c>
      <c r="C6" s="44">
        <v>9.099</v>
      </c>
    </row>
    <row r="7" spans="1:3" ht="15.75">
      <c r="A7" s="41" t="s">
        <v>9</v>
      </c>
      <c r="B7" s="41" t="s">
        <v>109</v>
      </c>
      <c r="C7" s="42">
        <v>33.016</v>
      </c>
    </row>
    <row r="8" spans="1:3" ht="15.75">
      <c r="A8" s="41" t="s">
        <v>10</v>
      </c>
      <c r="B8" s="41" t="s">
        <v>11</v>
      </c>
      <c r="C8" s="42">
        <f>C5-C6-C7</f>
        <v>185.33700000000002</v>
      </c>
    </row>
    <row r="9" spans="1:3" ht="15.75">
      <c r="A9" s="41" t="s">
        <v>12</v>
      </c>
      <c r="B9" s="41" t="s">
        <v>13</v>
      </c>
      <c r="C9" s="42">
        <f>C10+C11+C12+C13</f>
        <v>185.332</v>
      </c>
    </row>
    <row r="10" spans="1:3" ht="15">
      <c r="A10" s="43"/>
      <c r="B10" s="43" t="s">
        <v>14</v>
      </c>
      <c r="C10" s="44">
        <v>151.134</v>
      </c>
    </row>
    <row r="11" spans="1:3" ht="15">
      <c r="A11" s="43"/>
      <c r="B11" s="43" t="s">
        <v>15</v>
      </c>
      <c r="C11" s="44">
        <v>9.678</v>
      </c>
    </row>
    <row r="12" spans="1:3" ht="15">
      <c r="A12" s="43"/>
      <c r="B12" s="43" t="s">
        <v>16</v>
      </c>
      <c r="C12" s="44">
        <v>12.249</v>
      </c>
    </row>
    <row r="13" spans="1:3" ht="15">
      <c r="A13" s="41"/>
      <c r="B13" s="43" t="s">
        <v>17</v>
      </c>
      <c r="C13" s="44">
        <v>12.271</v>
      </c>
    </row>
    <row r="14" spans="1:3" ht="15.75">
      <c r="A14" s="41" t="s">
        <v>18</v>
      </c>
      <c r="B14" s="41" t="s">
        <v>19</v>
      </c>
      <c r="C14" s="42">
        <f>C8-C9</f>
        <v>0.005000000000023874</v>
      </c>
    </row>
    <row r="15" spans="1:3" ht="15.75">
      <c r="A15" s="41" t="s">
        <v>20</v>
      </c>
      <c r="B15" s="41" t="s">
        <v>21</v>
      </c>
      <c r="C15" s="42">
        <f>C16+C25+C26+C27+C28+C29+C30+C31</f>
        <v>4098.515</v>
      </c>
    </row>
    <row r="16" spans="1:3" ht="15">
      <c r="A16" s="43" t="s">
        <v>22</v>
      </c>
      <c r="B16" s="43" t="s">
        <v>23</v>
      </c>
      <c r="C16" s="44">
        <f>C17+C20+C23+C24</f>
        <v>2311.031</v>
      </c>
    </row>
    <row r="17" spans="1:3" ht="15">
      <c r="A17" s="43"/>
      <c r="B17" s="43" t="s">
        <v>24</v>
      </c>
      <c r="C17" s="44">
        <v>2017.693</v>
      </c>
    </row>
    <row r="18" spans="1:3" ht="15">
      <c r="A18" s="43"/>
      <c r="B18" s="43" t="s">
        <v>25</v>
      </c>
      <c r="C18" s="44">
        <v>75.45</v>
      </c>
    </row>
    <row r="19" spans="1:3" ht="15">
      <c r="A19" s="43"/>
      <c r="B19" s="43" t="s">
        <v>26</v>
      </c>
      <c r="C19" s="45">
        <f>C17/C18*1000</f>
        <v>26742.12060967528</v>
      </c>
    </row>
    <row r="20" spans="1:3" ht="15">
      <c r="A20" s="43"/>
      <c r="B20" s="43" t="s">
        <v>27</v>
      </c>
      <c r="C20" s="44">
        <v>31.061</v>
      </c>
    </row>
    <row r="21" spans="1:3" ht="15">
      <c r="A21" s="43"/>
      <c r="B21" s="43" t="s">
        <v>28</v>
      </c>
      <c r="C21" s="44">
        <v>0.739</v>
      </c>
    </row>
    <row r="22" spans="1:3" ht="15">
      <c r="A22" s="43"/>
      <c r="B22" s="43" t="s">
        <v>29</v>
      </c>
      <c r="C22" s="45">
        <f>C20/C21*1000</f>
        <v>42031.12313937754</v>
      </c>
    </row>
    <row r="23" spans="1:3" ht="15">
      <c r="A23" s="43"/>
      <c r="B23" s="43" t="s">
        <v>30</v>
      </c>
      <c r="C23" s="44">
        <v>233.129</v>
      </c>
    </row>
    <row r="24" spans="1:3" ht="15">
      <c r="A24" s="43"/>
      <c r="B24" s="43" t="s">
        <v>110</v>
      </c>
      <c r="C24" s="44">
        <v>29.148</v>
      </c>
    </row>
    <row r="25" spans="1:3" ht="15">
      <c r="A25" s="43" t="s">
        <v>32</v>
      </c>
      <c r="B25" s="43" t="s">
        <v>33</v>
      </c>
      <c r="C25" s="44">
        <v>773.898</v>
      </c>
    </row>
    <row r="26" spans="1:3" ht="15">
      <c r="A26" s="43" t="s">
        <v>34</v>
      </c>
      <c r="B26" s="43" t="s">
        <v>35</v>
      </c>
      <c r="C26" s="44">
        <v>231.064</v>
      </c>
    </row>
    <row r="27" spans="1:3" ht="15">
      <c r="A27" s="43" t="s">
        <v>36</v>
      </c>
      <c r="B27" s="43" t="s">
        <v>37</v>
      </c>
      <c r="C27" s="44">
        <v>397.231</v>
      </c>
    </row>
    <row r="28" spans="1:3" ht="15">
      <c r="A28" s="43" t="s">
        <v>38</v>
      </c>
      <c r="B28" s="43" t="s">
        <v>39</v>
      </c>
      <c r="C28" s="44">
        <v>1.996</v>
      </c>
    </row>
    <row r="29" spans="1:3" ht="15">
      <c r="A29" s="43" t="s">
        <v>40</v>
      </c>
      <c r="B29" s="43" t="s">
        <v>41</v>
      </c>
      <c r="C29" s="44">
        <v>317.514</v>
      </c>
    </row>
    <row r="30" spans="1:3" ht="15">
      <c r="A30" s="43" t="s">
        <v>42</v>
      </c>
      <c r="B30" s="43" t="s">
        <v>43</v>
      </c>
      <c r="C30" s="44">
        <v>5.2</v>
      </c>
    </row>
    <row r="31" spans="1:3" ht="15">
      <c r="A31" s="43" t="s">
        <v>44</v>
      </c>
      <c r="B31" s="43" t="s">
        <v>45</v>
      </c>
      <c r="C31" s="44">
        <v>60.581</v>
      </c>
    </row>
    <row r="32" spans="1:3" ht="15.75">
      <c r="A32" s="41" t="s">
        <v>46</v>
      </c>
      <c r="B32" s="41" t="s">
        <v>47</v>
      </c>
      <c r="C32" s="46">
        <f>C15/C8</f>
        <v>22.113852064077868</v>
      </c>
    </row>
    <row r="33" spans="1:3" ht="15.75">
      <c r="A33" s="41" t="s">
        <v>48</v>
      </c>
      <c r="B33" s="41" t="s">
        <v>49</v>
      </c>
      <c r="C33" s="46">
        <v>23.02</v>
      </c>
    </row>
    <row r="34" spans="1:3" ht="15">
      <c r="A34" s="41" t="s">
        <v>50</v>
      </c>
      <c r="B34" s="41" t="s">
        <v>51</v>
      </c>
      <c r="C34" s="47">
        <v>23.89</v>
      </c>
    </row>
    <row r="35" spans="1:3" ht="15">
      <c r="A35" s="43"/>
      <c r="B35" s="43" t="s">
        <v>52</v>
      </c>
      <c r="C35" s="44">
        <v>1.6</v>
      </c>
    </row>
    <row r="36" spans="1:3" ht="15">
      <c r="A36" s="43"/>
      <c r="B36" s="43" t="s">
        <v>53</v>
      </c>
      <c r="C36" s="47">
        <v>28.1902</v>
      </c>
    </row>
    <row r="37" spans="1:3" ht="15">
      <c r="A37" s="43"/>
      <c r="B37" s="43" t="s">
        <v>54</v>
      </c>
      <c r="C37" s="47">
        <v>28.1902</v>
      </c>
    </row>
    <row r="38" spans="1:3" ht="15.75">
      <c r="A38" s="41" t="s">
        <v>55</v>
      </c>
      <c r="B38" s="41" t="s">
        <v>56</v>
      </c>
      <c r="C38" s="42">
        <f>C39+C40+C41</f>
        <v>859.941</v>
      </c>
    </row>
    <row r="39" spans="1:3" ht="15">
      <c r="A39" s="43"/>
      <c r="B39" s="43" t="s">
        <v>57</v>
      </c>
      <c r="C39" s="44">
        <f>ROUND(C35*C10,3)</f>
        <v>241.814</v>
      </c>
    </row>
    <row r="40" spans="1:3" ht="15">
      <c r="A40" s="43"/>
      <c r="B40" s="43" t="s">
        <v>58</v>
      </c>
      <c r="C40" s="44">
        <f>ROUND(C36*C11,3)</f>
        <v>272.825</v>
      </c>
    </row>
    <row r="41" spans="1:3" ht="15">
      <c r="A41" s="43"/>
      <c r="B41" s="43" t="s">
        <v>59</v>
      </c>
      <c r="C41" s="44">
        <f>ROUND(C12*C37,3)</f>
        <v>345.302</v>
      </c>
    </row>
    <row r="42" spans="1:3" ht="15.75">
      <c r="A42" s="41" t="s">
        <v>60</v>
      </c>
      <c r="B42" s="41" t="s">
        <v>61</v>
      </c>
      <c r="C42" s="48">
        <f>ROUND(C10*(23.89-C35),3)</f>
        <v>3368.777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6209.219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822.621</v>
      </c>
    </row>
    <row r="47" spans="1:3" ht="15">
      <c r="A47" s="43"/>
      <c r="B47" s="43" t="s">
        <v>66</v>
      </c>
      <c r="C47" s="44">
        <v>229.148</v>
      </c>
    </row>
    <row r="48" spans="1:3" ht="15">
      <c r="A48" s="43"/>
      <c r="B48" s="43" t="s">
        <v>58</v>
      </c>
      <c r="C48" s="44">
        <v>271.276</v>
      </c>
    </row>
    <row r="49" spans="1:3" ht="15">
      <c r="A49" s="43"/>
      <c r="B49" s="43" t="s">
        <v>59</v>
      </c>
      <c r="C49" s="44">
        <v>322.197</v>
      </c>
    </row>
    <row r="50" spans="1:3" ht="15.75">
      <c r="A50" s="41" t="s">
        <v>67</v>
      </c>
      <c r="B50" s="41" t="s">
        <v>68</v>
      </c>
      <c r="C50" s="49">
        <v>8548</v>
      </c>
    </row>
    <row r="51" spans="1:4" ht="15.75">
      <c r="A51" s="41" t="s">
        <v>69</v>
      </c>
      <c r="B51" s="41" t="s">
        <v>70</v>
      </c>
      <c r="C51" s="49">
        <v>409</v>
      </c>
      <c r="D51" t="s">
        <v>4</v>
      </c>
    </row>
    <row r="52" spans="1:3" ht="15.75">
      <c r="A52" s="41" t="s">
        <v>71</v>
      </c>
      <c r="B52" s="41" t="s">
        <v>72</v>
      </c>
      <c r="C52" s="48">
        <f>C53+C54+C55+C56</f>
        <v>-2803.122</v>
      </c>
    </row>
    <row r="53" spans="1:3" ht="15">
      <c r="A53" s="43"/>
      <c r="B53" s="43" t="s">
        <v>73</v>
      </c>
      <c r="C53" s="44">
        <f>C39-C47</f>
        <v>12.665999999999997</v>
      </c>
    </row>
    <row r="54" spans="1:3" ht="15">
      <c r="A54" s="43"/>
      <c r="B54" s="43" t="s">
        <v>74</v>
      </c>
      <c r="C54" s="44">
        <f>C40-C48</f>
        <v>1.5489999999999782</v>
      </c>
    </row>
    <row r="55" spans="1:3" ht="15">
      <c r="A55" s="43"/>
      <c r="B55" s="43" t="s">
        <v>75</v>
      </c>
      <c r="C55" s="50">
        <f>C42-C44</f>
        <v>-2840.442</v>
      </c>
    </row>
    <row r="56" spans="1:3" ht="15">
      <c r="A56" s="43"/>
      <c r="B56" s="43" t="s">
        <v>59</v>
      </c>
      <c r="C56" s="44">
        <f>C41-C49</f>
        <v>23.105000000000018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728.763559322034</v>
      </c>
    </row>
    <row r="59" spans="1:3" ht="15.75">
      <c r="A59" s="41" t="s">
        <v>78</v>
      </c>
      <c r="B59" s="41" t="s">
        <v>79</v>
      </c>
      <c r="C59" s="49">
        <f>C60+C61+C62+C63</f>
        <v>4344</v>
      </c>
    </row>
    <row r="60" spans="1:3" ht="15">
      <c r="A60" s="43"/>
      <c r="B60" s="43" t="s">
        <v>80</v>
      </c>
      <c r="C60" s="52">
        <v>890</v>
      </c>
    </row>
    <row r="61" spans="1:3" ht="15">
      <c r="A61" s="43"/>
      <c r="B61" s="43" t="s">
        <v>81</v>
      </c>
      <c r="C61" s="52">
        <v>1834</v>
      </c>
    </row>
    <row r="62" spans="1:3" ht="15">
      <c r="A62" s="43"/>
      <c r="B62" s="43" t="s">
        <v>82</v>
      </c>
      <c r="C62" s="53">
        <v>1010</v>
      </c>
    </row>
    <row r="63" spans="1:3" ht="15">
      <c r="A63" s="43"/>
      <c r="B63" s="43" t="s">
        <v>80</v>
      </c>
      <c r="C63" s="53">
        <v>610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2" max="2" width="42.7109375" style="0" customWidth="1"/>
    <col min="3" max="3" width="20.8515625" style="0" customWidth="1"/>
  </cols>
  <sheetData>
    <row r="1" spans="1:3" ht="15">
      <c r="A1" s="91" t="s">
        <v>114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113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58.924</v>
      </c>
    </row>
    <row r="6" spans="1:3" ht="15">
      <c r="A6" s="4" t="s">
        <v>7</v>
      </c>
      <c r="B6" s="5" t="s">
        <v>8</v>
      </c>
      <c r="C6" s="6">
        <v>2.358</v>
      </c>
    </row>
    <row r="7" spans="1:3" ht="15.75">
      <c r="A7" s="1" t="s">
        <v>9</v>
      </c>
      <c r="B7" s="2" t="s">
        <v>111</v>
      </c>
      <c r="C7" s="3">
        <v>5.746</v>
      </c>
    </row>
    <row r="8" spans="1:3" ht="15.75">
      <c r="A8" s="1" t="s">
        <v>10</v>
      </c>
      <c r="B8" s="2" t="s">
        <v>11</v>
      </c>
      <c r="C8" s="3">
        <f>C5-C6-C7</f>
        <v>50.82</v>
      </c>
    </row>
    <row r="9" spans="1:3" ht="15.75">
      <c r="A9" s="1" t="s">
        <v>12</v>
      </c>
      <c r="B9" s="2" t="s">
        <v>13</v>
      </c>
      <c r="C9" s="3">
        <f>C10+C11+C12+C13</f>
        <v>50.81999999999999</v>
      </c>
    </row>
    <row r="10" spans="1:3" ht="15">
      <c r="A10" s="4"/>
      <c r="B10" s="5" t="s">
        <v>14</v>
      </c>
      <c r="C10" s="6">
        <v>47.129</v>
      </c>
    </row>
    <row r="11" spans="1:3" ht="15">
      <c r="A11" s="4"/>
      <c r="B11" s="5" t="s">
        <v>15</v>
      </c>
      <c r="C11" s="6">
        <v>2.275</v>
      </c>
    </row>
    <row r="12" spans="1:3" ht="15">
      <c r="A12" s="4"/>
      <c r="B12" s="5" t="s">
        <v>16</v>
      </c>
      <c r="C12" s="6">
        <v>1.416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2744.413</v>
      </c>
    </row>
    <row r="16" spans="1:3" ht="15">
      <c r="A16" s="4" t="s">
        <v>22</v>
      </c>
      <c r="B16" s="5" t="s">
        <v>23</v>
      </c>
      <c r="C16" s="6">
        <f>C17+C20+C23+C24</f>
        <v>1122.3629999999998</v>
      </c>
    </row>
    <row r="17" spans="1:3" ht="15">
      <c r="A17" s="4"/>
      <c r="B17" s="5" t="s">
        <v>24</v>
      </c>
      <c r="C17" s="6">
        <v>760.512</v>
      </c>
    </row>
    <row r="18" spans="1:3" ht="15">
      <c r="A18" s="4"/>
      <c r="B18" s="5" t="s">
        <v>25</v>
      </c>
      <c r="C18" s="6">
        <v>28.367</v>
      </c>
    </row>
    <row r="19" spans="1:3" ht="15">
      <c r="A19" s="4"/>
      <c r="B19" s="5" t="s">
        <v>26</v>
      </c>
      <c r="C19" s="8">
        <f>C17/C18*1000</f>
        <v>26809.743716290053</v>
      </c>
    </row>
    <row r="20" spans="1:3" ht="15">
      <c r="A20" s="4"/>
      <c r="B20" s="5" t="s">
        <v>27</v>
      </c>
      <c r="C20" s="6">
        <v>12.03</v>
      </c>
    </row>
    <row r="21" spans="1:3" ht="15">
      <c r="A21" s="4"/>
      <c r="B21" s="5" t="s">
        <v>28</v>
      </c>
      <c r="C21" s="6">
        <v>0.281</v>
      </c>
    </row>
    <row r="22" spans="1:3" ht="15">
      <c r="A22" s="4"/>
      <c r="B22" s="5" t="s">
        <v>29</v>
      </c>
      <c r="C22" s="8">
        <f>C20/C21*1000</f>
        <v>42811.38790035587</v>
      </c>
    </row>
    <row r="23" spans="1:3" ht="15">
      <c r="A23" s="4"/>
      <c r="B23" s="5" t="s">
        <v>30</v>
      </c>
      <c r="C23" s="6">
        <v>315.55</v>
      </c>
    </row>
    <row r="24" spans="1:3" ht="15">
      <c r="A24" s="4"/>
      <c r="B24" s="5" t="s">
        <v>31</v>
      </c>
      <c r="C24" s="6">
        <v>34.271</v>
      </c>
    </row>
    <row r="25" spans="1:3" ht="15">
      <c r="A25" s="4" t="s">
        <v>32</v>
      </c>
      <c r="B25" s="5" t="s">
        <v>33</v>
      </c>
      <c r="C25" s="6">
        <v>876.559</v>
      </c>
    </row>
    <row r="26" spans="1:3" ht="15">
      <c r="A26" s="4" t="s">
        <v>34</v>
      </c>
      <c r="B26" s="5" t="s">
        <v>35</v>
      </c>
      <c r="C26" s="6">
        <v>264.38</v>
      </c>
    </row>
    <row r="27" spans="1:3" ht="15">
      <c r="A27" s="4" t="s">
        <v>36</v>
      </c>
      <c r="B27" s="5" t="s">
        <v>37</v>
      </c>
      <c r="C27" s="6">
        <v>43.06</v>
      </c>
    </row>
    <row r="28" spans="1:3" ht="15">
      <c r="A28" s="4" t="s">
        <v>38</v>
      </c>
      <c r="B28" s="5" t="s">
        <v>39</v>
      </c>
      <c r="C28" s="6">
        <v>1.974</v>
      </c>
    </row>
    <row r="29" spans="1:3" ht="15">
      <c r="A29" s="4" t="s">
        <v>40</v>
      </c>
      <c r="B29" s="5" t="s">
        <v>41</v>
      </c>
      <c r="C29" s="6">
        <v>378.556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57.521</v>
      </c>
    </row>
    <row r="32" spans="1:3" ht="15.75">
      <c r="A32" s="1" t="s">
        <v>46</v>
      </c>
      <c r="B32" s="2" t="s">
        <v>47</v>
      </c>
      <c r="C32" s="9">
        <f>C15/C8</f>
        <v>54.00261707988981</v>
      </c>
    </row>
    <row r="33" spans="1:3" ht="15.75">
      <c r="A33" s="1" t="s">
        <v>48</v>
      </c>
      <c r="B33" s="2" t="s">
        <v>49</v>
      </c>
      <c r="C33" s="9">
        <v>50.09</v>
      </c>
    </row>
    <row r="34" spans="1:3" ht="15.75">
      <c r="A34" s="1" t="s">
        <v>50</v>
      </c>
      <c r="B34" s="2" t="s">
        <v>51</v>
      </c>
      <c r="C34" s="9" t="s">
        <v>115</v>
      </c>
    </row>
    <row r="35" spans="1:3" ht="15">
      <c r="A35" s="4"/>
      <c r="B35" s="5" t="s">
        <v>52</v>
      </c>
      <c r="C35" s="8" t="s">
        <v>116</v>
      </c>
    </row>
    <row r="36" spans="1:3" ht="15.75">
      <c r="A36" s="4"/>
      <c r="B36" s="5" t="s">
        <v>53</v>
      </c>
      <c r="C36" s="19" t="s">
        <v>117</v>
      </c>
    </row>
    <row r="37" spans="1:3" ht="15.75">
      <c r="A37" s="4"/>
      <c r="B37" s="5" t="s">
        <v>54</v>
      </c>
      <c r="C37" s="19" t="s">
        <v>117</v>
      </c>
    </row>
    <row r="38" spans="1:3" ht="15.75">
      <c r="A38" s="1" t="s">
        <v>55</v>
      </c>
      <c r="B38" s="2" t="s">
        <v>56</v>
      </c>
      <c r="C38" s="3">
        <f>C39+C40+C41</f>
        <v>318.476</v>
      </c>
    </row>
    <row r="39" spans="1:3" ht="15">
      <c r="A39" s="4"/>
      <c r="B39" s="5" t="s">
        <v>57</v>
      </c>
      <c r="C39" s="6">
        <v>79.234</v>
      </c>
    </row>
    <row r="40" spans="1:3" ht="15">
      <c r="A40" s="4"/>
      <c r="B40" s="5" t="s">
        <v>58</v>
      </c>
      <c r="C40" s="6">
        <v>147.502</v>
      </c>
    </row>
    <row r="41" spans="1:3" ht="15">
      <c r="A41" s="4"/>
      <c r="B41" s="5" t="s">
        <v>59</v>
      </c>
      <c r="C41" s="6">
        <v>91.74</v>
      </c>
    </row>
    <row r="42" spans="1:3" ht="15.75">
      <c r="A42" s="1" t="s">
        <v>60</v>
      </c>
      <c r="B42" s="2" t="s">
        <v>61</v>
      </c>
      <c r="C42" s="11">
        <v>2511.393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2933.981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270.339</v>
      </c>
    </row>
    <row r="47" spans="1:3" ht="15">
      <c r="A47" s="4"/>
      <c r="B47" s="5" t="s">
        <v>66</v>
      </c>
      <c r="C47" s="6">
        <v>78.188</v>
      </c>
    </row>
    <row r="48" spans="1:3" ht="15">
      <c r="A48" s="4"/>
      <c r="B48" s="5" t="s">
        <v>58</v>
      </c>
      <c r="C48" s="6">
        <v>101.845</v>
      </c>
    </row>
    <row r="49" spans="1:3" ht="15">
      <c r="A49" s="4"/>
      <c r="B49" s="5" t="s">
        <v>59</v>
      </c>
      <c r="C49" s="6">
        <v>90.306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133</v>
      </c>
    </row>
    <row r="52" spans="1:3" ht="15.75">
      <c r="A52" s="1" t="s">
        <v>71</v>
      </c>
      <c r="B52" s="2" t="s">
        <v>72</v>
      </c>
      <c r="C52" s="11">
        <f>C53+C54+C55+C56</f>
        <v>-374.45100000000025</v>
      </c>
    </row>
    <row r="53" spans="1:3" ht="15">
      <c r="A53" s="4"/>
      <c r="B53" s="5" t="s">
        <v>73</v>
      </c>
      <c r="C53" s="6">
        <f>C39-C47</f>
        <v>1.0459999999999923</v>
      </c>
    </row>
    <row r="54" spans="1:3" ht="15">
      <c r="A54" s="4"/>
      <c r="B54" s="5" t="s">
        <v>74</v>
      </c>
      <c r="C54" s="6">
        <f>C40-C48</f>
        <v>45.65700000000001</v>
      </c>
    </row>
    <row r="55" spans="1:3" ht="15">
      <c r="A55" s="4"/>
      <c r="B55" s="5" t="s">
        <v>75</v>
      </c>
      <c r="C55" s="13">
        <f>C42-C44</f>
        <v>-422.5880000000002</v>
      </c>
    </row>
    <row r="56" spans="1:3" ht="15">
      <c r="A56" s="4"/>
      <c r="B56" s="5" t="s">
        <v>59</v>
      </c>
      <c r="C56" s="6">
        <f>C41-C49</f>
        <v>1.4339999999999975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269.8949152542373</v>
      </c>
    </row>
    <row r="59" spans="1:3" ht="15.75">
      <c r="A59" s="1" t="s">
        <v>78</v>
      </c>
      <c r="B59" s="2" t="s">
        <v>79</v>
      </c>
      <c r="C59" s="12">
        <f>C60+C61+C62+C63</f>
        <v>6552</v>
      </c>
    </row>
    <row r="60" spans="1:3" ht="15">
      <c r="A60" s="5"/>
      <c r="B60" s="5" t="s">
        <v>91</v>
      </c>
      <c r="C60" s="15">
        <v>3050</v>
      </c>
    </row>
    <row r="61" spans="1:3" ht="15">
      <c r="A61" s="5"/>
      <c r="B61" s="5" t="s">
        <v>82</v>
      </c>
      <c r="C61" s="15">
        <v>0</v>
      </c>
    </row>
    <row r="62" spans="1:3" ht="15">
      <c r="A62" s="5"/>
      <c r="B62" s="5" t="s">
        <v>92</v>
      </c>
      <c r="C62" s="16">
        <v>3502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11.28125" style="0" customWidth="1"/>
    <col min="2" max="2" width="43.7109375" style="0" customWidth="1"/>
    <col min="3" max="3" width="21.140625" style="0" customWidth="1"/>
  </cols>
  <sheetData>
    <row r="1" spans="1:3" ht="15">
      <c r="A1" s="91" t="s">
        <v>114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8" t="s">
        <v>3</v>
      </c>
      <c r="C3" s="93" t="s">
        <v>113</v>
      </c>
    </row>
    <row r="4" spans="1:3" ht="12.75">
      <c r="A4" s="99"/>
      <c r="B4" s="99"/>
      <c r="C4" s="94"/>
    </row>
    <row r="5" spans="1:3" ht="15.75">
      <c r="A5" s="41" t="s">
        <v>5</v>
      </c>
      <c r="B5" s="41" t="s">
        <v>6</v>
      </c>
      <c r="C5" s="42">
        <v>334.828</v>
      </c>
    </row>
    <row r="6" spans="1:3" ht="15">
      <c r="A6" s="43" t="s">
        <v>7</v>
      </c>
      <c r="B6" s="43" t="s">
        <v>8</v>
      </c>
      <c r="C6" s="44">
        <v>13.394</v>
      </c>
    </row>
    <row r="7" spans="1:3" ht="15.75">
      <c r="A7" s="41" t="s">
        <v>9</v>
      </c>
      <c r="B7" s="41" t="s">
        <v>109</v>
      </c>
      <c r="C7" s="42">
        <v>48.602</v>
      </c>
    </row>
    <row r="8" spans="1:3" ht="15.75">
      <c r="A8" s="41" t="s">
        <v>10</v>
      </c>
      <c r="B8" s="41" t="s">
        <v>11</v>
      </c>
      <c r="C8" s="42">
        <f>C5-C6-C7</f>
        <v>272.832</v>
      </c>
    </row>
    <row r="9" spans="1:3" ht="15.75">
      <c r="A9" s="41" t="s">
        <v>12</v>
      </c>
      <c r="B9" s="41" t="s">
        <v>13</v>
      </c>
      <c r="C9" s="42">
        <f>C10+C11+C12+C13</f>
        <v>272.82500000000005</v>
      </c>
    </row>
    <row r="10" spans="1:3" ht="15">
      <c r="A10" s="43"/>
      <c r="B10" s="43" t="s">
        <v>14</v>
      </c>
      <c r="C10" s="44">
        <v>229.472</v>
      </c>
    </row>
    <row r="11" spans="1:3" ht="15">
      <c r="A11" s="43"/>
      <c r="B11" s="43" t="s">
        <v>15</v>
      </c>
      <c r="C11" s="44">
        <v>13.204</v>
      </c>
    </row>
    <row r="12" spans="1:3" ht="15">
      <c r="A12" s="43"/>
      <c r="B12" s="43" t="s">
        <v>16</v>
      </c>
      <c r="C12" s="44">
        <v>16.166</v>
      </c>
    </row>
    <row r="13" spans="1:3" ht="15">
      <c r="A13" s="41"/>
      <c r="B13" s="43" t="s">
        <v>17</v>
      </c>
      <c r="C13" s="44">
        <v>13.983</v>
      </c>
    </row>
    <row r="14" spans="1:3" ht="15.75">
      <c r="A14" s="41" t="s">
        <v>18</v>
      </c>
      <c r="B14" s="41" t="s">
        <v>19</v>
      </c>
      <c r="C14" s="42">
        <f>C8-C9</f>
        <v>0.006999999999948159</v>
      </c>
    </row>
    <row r="15" spans="1:3" ht="15.75">
      <c r="A15" s="41" t="s">
        <v>20</v>
      </c>
      <c r="B15" s="41" t="s">
        <v>21</v>
      </c>
      <c r="C15" s="42">
        <f>C16+C25+C26+C27+C28+C29+C30+C31</f>
        <v>6283.346</v>
      </c>
    </row>
    <row r="16" spans="1:3" ht="15">
      <c r="A16" s="43" t="s">
        <v>22</v>
      </c>
      <c r="B16" s="43" t="s">
        <v>23</v>
      </c>
      <c r="C16" s="44">
        <f>C17+C20+C23+C24</f>
        <v>3477.881</v>
      </c>
    </row>
    <row r="17" spans="1:3" ht="15">
      <c r="A17" s="43"/>
      <c r="B17" s="43" t="s">
        <v>24</v>
      </c>
      <c r="C17" s="44">
        <v>2949.312</v>
      </c>
    </row>
    <row r="18" spans="1:3" ht="15">
      <c r="A18" s="43"/>
      <c r="B18" s="43" t="s">
        <v>25</v>
      </c>
      <c r="C18" s="44">
        <v>110.065</v>
      </c>
    </row>
    <row r="19" spans="1:3" ht="15">
      <c r="A19" s="43"/>
      <c r="B19" s="43" t="s">
        <v>26</v>
      </c>
      <c r="C19" s="45">
        <f>C17/C18*1000</f>
        <v>26796.09321764412</v>
      </c>
    </row>
    <row r="20" spans="1:3" ht="15">
      <c r="A20" s="43"/>
      <c r="B20" s="43" t="s">
        <v>27</v>
      </c>
      <c r="C20" s="44">
        <v>43.944</v>
      </c>
    </row>
    <row r="21" spans="1:3" ht="15">
      <c r="A21" s="43"/>
      <c r="B21" s="43" t="s">
        <v>28</v>
      </c>
      <c r="C21" s="44">
        <v>1.037</v>
      </c>
    </row>
    <row r="22" spans="1:3" ht="15">
      <c r="A22" s="43"/>
      <c r="B22" s="43" t="s">
        <v>29</v>
      </c>
      <c r="C22" s="45">
        <f>C20/C21*1000</f>
        <v>42376.084860173585</v>
      </c>
    </row>
    <row r="23" spans="1:3" ht="15">
      <c r="A23" s="43"/>
      <c r="B23" s="43" t="s">
        <v>30</v>
      </c>
      <c r="C23" s="44">
        <v>376.282</v>
      </c>
    </row>
    <row r="24" spans="1:3" ht="15">
      <c r="A24" s="43"/>
      <c r="B24" s="43" t="s">
        <v>110</v>
      </c>
      <c r="C24" s="44">
        <v>108.343</v>
      </c>
    </row>
    <row r="25" spans="1:3" ht="15">
      <c r="A25" s="43" t="s">
        <v>32</v>
      </c>
      <c r="B25" s="43" t="s">
        <v>33</v>
      </c>
      <c r="C25" s="44">
        <v>1228.194</v>
      </c>
    </row>
    <row r="26" spans="1:3" ht="15">
      <c r="A26" s="43" t="s">
        <v>34</v>
      </c>
      <c r="B26" s="43" t="s">
        <v>35</v>
      </c>
      <c r="C26" s="44">
        <v>367.433</v>
      </c>
    </row>
    <row r="27" spans="1:3" ht="15">
      <c r="A27" s="43" t="s">
        <v>36</v>
      </c>
      <c r="B27" s="43" t="s">
        <v>37</v>
      </c>
      <c r="C27" s="44">
        <v>604.334</v>
      </c>
    </row>
    <row r="28" spans="1:3" ht="15">
      <c r="A28" s="43" t="s">
        <v>38</v>
      </c>
      <c r="B28" s="43" t="s">
        <v>39</v>
      </c>
      <c r="C28" s="44">
        <v>1.996</v>
      </c>
    </row>
    <row r="29" spans="1:3" ht="15">
      <c r="A29" s="43" t="s">
        <v>40</v>
      </c>
      <c r="B29" s="43" t="s">
        <v>41</v>
      </c>
      <c r="C29" s="44">
        <v>530.77</v>
      </c>
    </row>
    <row r="30" spans="1:3" ht="15">
      <c r="A30" s="43" t="s">
        <v>42</v>
      </c>
      <c r="B30" s="43" t="s">
        <v>43</v>
      </c>
      <c r="C30" s="44">
        <v>5.2</v>
      </c>
    </row>
    <row r="31" spans="1:3" ht="15">
      <c r="A31" s="43" t="s">
        <v>44</v>
      </c>
      <c r="B31" s="43" t="s">
        <v>45</v>
      </c>
      <c r="C31" s="44">
        <v>67.538</v>
      </c>
    </row>
    <row r="32" spans="1:3" ht="15.75">
      <c r="A32" s="41" t="s">
        <v>46</v>
      </c>
      <c r="B32" s="41" t="s">
        <v>47</v>
      </c>
      <c r="C32" s="46">
        <f>C15/C8</f>
        <v>23.030091778090547</v>
      </c>
    </row>
    <row r="33" spans="1:3" ht="15.75">
      <c r="A33" s="41" t="s">
        <v>48</v>
      </c>
      <c r="B33" s="41" t="s">
        <v>49</v>
      </c>
      <c r="C33" s="46">
        <v>23.35</v>
      </c>
    </row>
    <row r="34" spans="1:3" ht="15">
      <c r="A34" s="41" t="s">
        <v>50</v>
      </c>
      <c r="B34" s="41" t="s">
        <v>51</v>
      </c>
      <c r="C34" s="56" t="s">
        <v>118</v>
      </c>
    </row>
    <row r="35" spans="1:3" ht="15">
      <c r="A35" s="43"/>
      <c r="B35" s="43" t="s">
        <v>52</v>
      </c>
      <c r="C35" s="57" t="s">
        <v>119</v>
      </c>
    </row>
    <row r="36" spans="1:3" ht="15">
      <c r="A36" s="43"/>
      <c r="B36" s="43" t="s">
        <v>53</v>
      </c>
      <c r="C36" s="56" t="s">
        <v>120</v>
      </c>
    </row>
    <row r="37" spans="1:3" ht="15">
      <c r="A37" s="43"/>
      <c r="B37" s="43" t="s">
        <v>54</v>
      </c>
      <c r="C37" s="56" t="s">
        <v>120</v>
      </c>
    </row>
    <row r="38" spans="1:3" ht="15.75">
      <c r="A38" s="41" t="s">
        <v>55</v>
      </c>
      <c r="B38" s="41" t="s">
        <v>56</v>
      </c>
      <c r="C38" s="58">
        <f>C39+C40+C41</f>
        <v>1229.902</v>
      </c>
    </row>
    <row r="39" spans="1:3" ht="15">
      <c r="A39" s="43"/>
      <c r="B39" s="43" t="s">
        <v>57</v>
      </c>
      <c r="C39" s="57">
        <v>384.39</v>
      </c>
    </row>
    <row r="40" spans="1:3" ht="15">
      <c r="A40" s="43"/>
      <c r="B40" s="43" t="s">
        <v>58</v>
      </c>
      <c r="C40" s="57">
        <v>380.545</v>
      </c>
    </row>
    <row r="41" spans="1:3" ht="15">
      <c r="A41" s="43"/>
      <c r="B41" s="43" t="s">
        <v>59</v>
      </c>
      <c r="C41" s="57">
        <v>464.967</v>
      </c>
    </row>
    <row r="42" spans="1:3" ht="15.75">
      <c r="A42" s="41" t="s">
        <v>60</v>
      </c>
      <c r="B42" s="41" t="s">
        <v>61</v>
      </c>
      <c r="C42" s="48">
        <v>5254.373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6209.219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1142.643</v>
      </c>
    </row>
    <row r="47" spans="1:3" ht="15">
      <c r="A47" s="43"/>
      <c r="B47" s="43" t="s">
        <v>66</v>
      </c>
      <c r="C47" s="44">
        <v>363.662</v>
      </c>
    </row>
    <row r="48" spans="1:3" ht="15">
      <c r="A48" s="43"/>
      <c r="B48" s="43" t="s">
        <v>58</v>
      </c>
      <c r="C48" s="44">
        <v>315.662</v>
      </c>
    </row>
    <row r="49" spans="1:3" ht="15">
      <c r="A49" s="43"/>
      <c r="B49" s="43" t="s">
        <v>59</v>
      </c>
      <c r="C49" s="44">
        <v>463.319</v>
      </c>
    </row>
    <row r="50" spans="1:3" ht="15.75">
      <c r="A50" s="41" t="s">
        <v>67</v>
      </c>
      <c r="B50" s="41" t="s">
        <v>68</v>
      </c>
      <c r="C50" s="49">
        <v>8548</v>
      </c>
    </row>
    <row r="51" spans="1:3" ht="15.75">
      <c r="A51" s="41" t="s">
        <v>69</v>
      </c>
      <c r="B51" s="41" t="s">
        <v>70</v>
      </c>
      <c r="C51" s="49">
        <v>408</v>
      </c>
    </row>
    <row r="52" spans="1:3" ht="15.75">
      <c r="A52" s="41" t="s">
        <v>71</v>
      </c>
      <c r="B52" s="41" t="s">
        <v>72</v>
      </c>
      <c r="C52" s="48">
        <f>C53+C54+C55+C56</f>
        <v>-867.5870000000004</v>
      </c>
    </row>
    <row r="53" spans="1:3" ht="15">
      <c r="A53" s="43"/>
      <c r="B53" s="43" t="s">
        <v>73</v>
      </c>
      <c r="C53" s="44">
        <f>C39-C47</f>
        <v>20.72800000000001</v>
      </c>
    </row>
    <row r="54" spans="1:3" ht="15">
      <c r="A54" s="43"/>
      <c r="B54" s="43" t="s">
        <v>74</v>
      </c>
      <c r="C54" s="44">
        <f>C40-C48</f>
        <v>64.88300000000004</v>
      </c>
    </row>
    <row r="55" spans="1:3" ht="15">
      <c r="A55" s="43"/>
      <c r="B55" s="43" t="s">
        <v>75</v>
      </c>
      <c r="C55" s="50">
        <f>C42-C44</f>
        <v>-954.8460000000005</v>
      </c>
    </row>
    <row r="56" spans="1:3" ht="15">
      <c r="A56" s="43"/>
      <c r="B56" s="43" t="s">
        <v>59</v>
      </c>
      <c r="C56" s="44">
        <f>C41-C49</f>
        <v>1.6479999999999677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1042.2898305084748</v>
      </c>
    </row>
    <row r="59" spans="1:3" ht="15.75">
      <c r="A59" s="41" t="s">
        <v>78</v>
      </c>
      <c r="B59" s="41" t="s">
        <v>79</v>
      </c>
      <c r="C59" s="49">
        <f>C60+C61+C62+C63</f>
        <v>6552</v>
      </c>
    </row>
    <row r="60" spans="1:3" ht="15">
      <c r="A60" s="43"/>
      <c r="B60" s="43" t="s">
        <v>80</v>
      </c>
      <c r="C60" s="52">
        <v>950</v>
      </c>
    </row>
    <row r="61" spans="1:3" ht="15">
      <c r="A61" s="43"/>
      <c r="B61" s="43" t="s">
        <v>81</v>
      </c>
      <c r="C61" s="52">
        <v>3186</v>
      </c>
    </row>
    <row r="62" spans="1:3" ht="15">
      <c r="A62" s="43"/>
      <c r="B62" s="43" t="s">
        <v>82</v>
      </c>
      <c r="C62" s="53">
        <v>1746</v>
      </c>
    </row>
    <row r="63" spans="1:3" ht="15">
      <c r="A63" s="43"/>
      <c r="B63" s="43" t="s">
        <v>80</v>
      </c>
      <c r="C63" s="53">
        <v>670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37">
      <selection activeCell="C45" sqref="C45"/>
    </sheetView>
  </sheetViews>
  <sheetFormatPr defaultColWidth="9.140625" defaultRowHeight="12.75"/>
  <cols>
    <col min="1" max="1" width="11.57421875" style="0" customWidth="1"/>
    <col min="2" max="2" width="42.28125" style="0" customWidth="1"/>
    <col min="3" max="3" width="26.140625" style="0" customWidth="1"/>
  </cols>
  <sheetData>
    <row r="1" spans="1:3" ht="15">
      <c r="A1" s="91" t="s">
        <v>121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113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78.95</v>
      </c>
    </row>
    <row r="6" spans="1:3" ht="15">
      <c r="A6" s="4" t="s">
        <v>7</v>
      </c>
      <c r="B6" s="5" t="s">
        <v>8</v>
      </c>
      <c r="C6" s="6">
        <v>3.159</v>
      </c>
    </row>
    <row r="7" spans="1:3" ht="15.75">
      <c r="A7" s="1" t="s">
        <v>9</v>
      </c>
      <c r="B7" s="2" t="s">
        <v>111</v>
      </c>
      <c r="C7" s="3">
        <v>7.7</v>
      </c>
    </row>
    <row r="8" spans="1:3" ht="15.75">
      <c r="A8" s="1" t="s">
        <v>10</v>
      </c>
      <c r="B8" s="2" t="s">
        <v>11</v>
      </c>
      <c r="C8" s="3">
        <f>C5-C6-C7</f>
        <v>68.091</v>
      </c>
    </row>
    <row r="9" spans="1:3" ht="15.75">
      <c r="A9" s="1" t="s">
        <v>12</v>
      </c>
      <c r="B9" s="2" t="s">
        <v>13</v>
      </c>
      <c r="C9" s="3">
        <f>C10+C11+C12+C13</f>
        <v>68.09100000000001</v>
      </c>
    </row>
    <row r="10" spans="1:3" ht="15">
      <c r="A10" s="4"/>
      <c r="B10" s="5" t="s">
        <v>14</v>
      </c>
      <c r="C10" s="6">
        <v>63.226</v>
      </c>
    </row>
    <row r="11" spans="1:3" ht="15">
      <c r="A11" s="4"/>
      <c r="B11" s="5" t="s">
        <v>15</v>
      </c>
      <c r="C11" s="6">
        <v>3.066</v>
      </c>
    </row>
    <row r="12" spans="1:3" ht="15">
      <c r="A12" s="4"/>
      <c r="B12" s="5" t="s">
        <v>16</v>
      </c>
      <c r="C12" s="6">
        <v>1.799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3644.4849999999997</v>
      </c>
    </row>
    <row r="16" spans="1:3" ht="15">
      <c r="A16" s="4" t="s">
        <v>22</v>
      </c>
      <c r="B16" s="5" t="s">
        <v>23</v>
      </c>
      <c r="C16" s="6">
        <f>C17+C20+C23+C24</f>
        <v>1489.8049999999998</v>
      </c>
    </row>
    <row r="17" spans="1:3" ht="15">
      <c r="A17" s="4"/>
      <c r="B17" s="5" t="s">
        <v>24</v>
      </c>
      <c r="C17" s="6">
        <v>1051.504</v>
      </c>
    </row>
    <row r="18" spans="1:3" ht="15">
      <c r="A18" s="4"/>
      <c r="B18" s="5" t="s">
        <v>25</v>
      </c>
      <c r="C18" s="6">
        <v>39.179</v>
      </c>
    </row>
    <row r="19" spans="1:3" ht="15">
      <c r="A19" s="4"/>
      <c r="B19" s="5" t="s">
        <v>26</v>
      </c>
      <c r="C19" s="8">
        <f>C17/C18*1000</f>
        <v>26838.459378748816</v>
      </c>
    </row>
    <row r="20" spans="1:3" ht="15">
      <c r="A20" s="4"/>
      <c r="B20" s="5" t="s">
        <v>27</v>
      </c>
      <c r="C20" s="6">
        <v>16.569</v>
      </c>
    </row>
    <row r="21" spans="1:3" ht="15">
      <c r="A21" s="4"/>
      <c r="B21" s="5" t="s">
        <v>28</v>
      </c>
      <c r="C21" s="6">
        <v>0.386</v>
      </c>
    </row>
    <row r="22" spans="1:3" ht="15">
      <c r="A22" s="4"/>
      <c r="B22" s="5" t="s">
        <v>29</v>
      </c>
      <c r="C22" s="8">
        <f>C20/C21*1000</f>
        <v>42924.87046632124</v>
      </c>
    </row>
    <row r="23" spans="1:3" ht="15">
      <c r="A23" s="4"/>
      <c r="B23" s="5" t="s">
        <v>30</v>
      </c>
      <c r="C23" s="6">
        <v>376.67</v>
      </c>
    </row>
    <row r="24" spans="1:3" ht="15">
      <c r="A24" s="4"/>
      <c r="B24" s="5" t="s">
        <v>31</v>
      </c>
      <c r="C24" s="6">
        <v>45.062</v>
      </c>
    </row>
    <row r="25" spans="1:3" ht="15">
      <c r="A25" s="4" t="s">
        <v>32</v>
      </c>
      <c r="B25" s="5" t="s">
        <v>33</v>
      </c>
      <c r="C25" s="6">
        <v>1176.225</v>
      </c>
    </row>
    <row r="26" spans="1:3" ht="15">
      <c r="A26" s="4" t="s">
        <v>34</v>
      </c>
      <c r="B26" s="5" t="s">
        <v>35</v>
      </c>
      <c r="C26" s="6">
        <v>354.662</v>
      </c>
    </row>
    <row r="27" spans="1:3" ht="15">
      <c r="A27" s="4" t="s">
        <v>36</v>
      </c>
      <c r="B27" s="5" t="s">
        <v>37</v>
      </c>
      <c r="C27" s="6">
        <v>57.413</v>
      </c>
    </row>
    <row r="28" spans="1:3" ht="15">
      <c r="A28" s="4" t="s">
        <v>38</v>
      </c>
      <c r="B28" s="5" t="s">
        <v>39</v>
      </c>
      <c r="C28" s="6">
        <v>1.974</v>
      </c>
    </row>
    <row r="29" spans="1:3" ht="15">
      <c r="A29" s="4" t="s">
        <v>40</v>
      </c>
      <c r="B29" s="5" t="s">
        <v>41</v>
      </c>
      <c r="C29" s="6">
        <v>506.388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58.018</v>
      </c>
    </row>
    <row r="32" spans="1:3" ht="15.75">
      <c r="A32" s="1" t="s">
        <v>46</v>
      </c>
      <c r="B32" s="2" t="s">
        <v>47</v>
      </c>
      <c r="C32" s="9">
        <f>C15/C8</f>
        <v>53.523740288731254</v>
      </c>
    </row>
    <row r="33" spans="1:3" ht="15.75">
      <c r="A33" s="1" t="s">
        <v>48</v>
      </c>
      <c r="B33" s="2" t="s">
        <v>49</v>
      </c>
      <c r="C33" s="9">
        <v>50.09</v>
      </c>
    </row>
    <row r="34" spans="1:3" ht="15.75">
      <c r="A34" s="1" t="s">
        <v>50</v>
      </c>
      <c r="B34" s="2" t="s">
        <v>51</v>
      </c>
      <c r="C34" s="9" t="s">
        <v>115</v>
      </c>
    </row>
    <row r="35" spans="1:3" ht="15">
      <c r="A35" s="4"/>
      <c r="B35" s="5" t="s">
        <v>52</v>
      </c>
      <c r="C35" s="8" t="s">
        <v>116</v>
      </c>
    </row>
    <row r="36" spans="1:3" ht="15.75">
      <c r="A36" s="4"/>
      <c r="B36" s="5" t="s">
        <v>53</v>
      </c>
      <c r="C36" s="19" t="s">
        <v>117</v>
      </c>
    </row>
    <row r="37" spans="1:3" ht="15.75">
      <c r="A37" s="4"/>
      <c r="B37" s="5" t="s">
        <v>54</v>
      </c>
      <c r="C37" s="19" t="s">
        <v>117</v>
      </c>
    </row>
    <row r="38" spans="1:3" ht="15.75">
      <c r="A38" s="1" t="s">
        <v>55</v>
      </c>
      <c r="B38" s="2" t="s">
        <v>56</v>
      </c>
      <c r="C38" s="3">
        <f>C39+C40+C41</f>
        <v>424.464</v>
      </c>
    </row>
    <row r="39" spans="1:3" ht="15">
      <c r="A39" s="4"/>
      <c r="B39" s="5" t="s">
        <v>57</v>
      </c>
      <c r="C39" s="6">
        <v>108.53</v>
      </c>
    </row>
    <row r="40" spans="1:3" ht="15">
      <c r="A40" s="4"/>
      <c r="B40" s="5" t="s">
        <v>58</v>
      </c>
      <c r="C40" s="6">
        <v>199.174</v>
      </c>
    </row>
    <row r="41" spans="1:3" ht="15">
      <c r="A41" s="4"/>
      <c r="B41" s="5" t="s">
        <v>59</v>
      </c>
      <c r="C41" s="6">
        <v>116.76</v>
      </c>
    </row>
    <row r="42" spans="1:3" ht="15.75">
      <c r="A42" s="1" t="s">
        <v>60</v>
      </c>
      <c r="B42" s="2" t="s">
        <v>61</v>
      </c>
      <c r="C42" s="11">
        <v>3373.227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3373.227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423.534</v>
      </c>
    </row>
    <row r="47" spans="1:3" ht="15">
      <c r="A47" s="4"/>
      <c r="B47" s="5" t="s">
        <v>66</v>
      </c>
      <c r="C47" s="6">
        <v>108.052</v>
      </c>
    </row>
    <row r="48" spans="1:3" ht="15">
      <c r="A48" s="4"/>
      <c r="B48" s="5" t="s">
        <v>58</v>
      </c>
      <c r="C48" s="6">
        <v>198.722</v>
      </c>
    </row>
    <row r="49" spans="1:3" ht="15">
      <c r="A49" s="4"/>
      <c r="B49" s="5" t="s">
        <v>59</v>
      </c>
      <c r="C49" s="6">
        <v>116.76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132</v>
      </c>
    </row>
    <row r="52" spans="1:3" ht="15.75">
      <c r="A52" s="1" t="s">
        <v>71</v>
      </c>
      <c r="B52" s="2" t="s">
        <v>72</v>
      </c>
      <c r="C52" s="11">
        <f>C53+C54+C55+C56</f>
        <v>0.9299999999999926</v>
      </c>
    </row>
    <row r="53" spans="1:3" ht="15">
      <c r="A53" s="4"/>
      <c r="B53" s="5" t="s">
        <v>73</v>
      </c>
      <c r="C53" s="6">
        <f>C39-C47</f>
        <v>0.47799999999999443</v>
      </c>
    </row>
    <row r="54" spans="1:3" ht="15">
      <c r="A54" s="4"/>
      <c r="B54" s="5" t="s">
        <v>74</v>
      </c>
      <c r="C54" s="6">
        <f>C40-C48</f>
        <v>0.4519999999999982</v>
      </c>
    </row>
    <row r="55" spans="1:3" ht="15">
      <c r="A55" s="4"/>
      <c r="B55" s="5" t="s">
        <v>75</v>
      </c>
      <c r="C55" s="13">
        <f>C42-C44</f>
        <v>0</v>
      </c>
    </row>
    <row r="56" spans="1:3" ht="15">
      <c r="A56" s="4"/>
      <c r="B56" s="5" t="s">
        <v>59</v>
      </c>
      <c r="C56" s="6">
        <f>C41-C49</f>
        <v>0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359.71525423728815</v>
      </c>
    </row>
    <row r="59" spans="1:3" ht="15.75">
      <c r="A59" s="1" t="s">
        <v>78</v>
      </c>
      <c r="B59" s="2" t="s">
        <v>79</v>
      </c>
      <c r="C59" s="12">
        <f>C60+C61+C62+C63</f>
        <v>8760</v>
      </c>
    </row>
    <row r="60" spans="1:3" ht="15">
      <c r="A60" s="5"/>
      <c r="B60" s="5" t="s">
        <v>91</v>
      </c>
      <c r="C60" s="15">
        <v>4216</v>
      </c>
    </row>
    <row r="61" spans="1:3" ht="15">
      <c r="A61" s="5"/>
      <c r="B61" s="5" t="s">
        <v>82</v>
      </c>
      <c r="C61" s="15">
        <v>330</v>
      </c>
    </row>
    <row r="62" spans="1:3" ht="15">
      <c r="A62" s="5"/>
      <c r="B62" s="5" t="s">
        <v>92</v>
      </c>
      <c r="C62" s="16">
        <v>4214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C45" sqref="C45"/>
    </sheetView>
  </sheetViews>
  <sheetFormatPr defaultColWidth="9.140625" defaultRowHeight="12.75"/>
  <cols>
    <col min="1" max="1" width="17.28125" style="0" customWidth="1"/>
    <col min="2" max="2" width="42.28125" style="0" customWidth="1"/>
    <col min="3" max="3" width="28.28125" style="0" customWidth="1"/>
  </cols>
  <sheetData>
    <row r="1" spans="1:3" ht="15">
      <c r="A1" s="91" t="s">
        <v>121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3"/>
      <c r="B3" s="98" t="s">
        <v>3</v>
      </c>
      <c r="C3" s="93" t="s">
        <v>113</v>
      </c>
    </row>
    <row r="4" spans="1:3" ht="12.75">
      <c r="A4" s="94"/>
      <c r="B4" s="99"/>
      <c r="C4" s="94"/>
    </row>
    <row r="5" spans="1:3" ht="15.75">
      <c r="A5" s="1" t="s">
        <v>5</v>
      </c>
      <c r="B5" s="41" t="s">
        <v>6</v>
      </c>
      <c r="C5" s="42">
        <v>452.768</v>
      </c>
    </row>
    <row r="6" spans="1:3" ht="15">
      <c r="A6" s="4" t="s">
        <v>7</v>
      </c>
      <c r="B6" s="43" t="s">
        <v>8</v>
      </c>
      <c r="C6" s="44">
        <v>18.111</v>
      </c>
    </row>
    <row r="7" spans="1:3" ht="15.75">
      <c r="A7" s="1" t="s">
        <v>9</v>
      </c>
      <c r="B7" s="41" t="s">
        <v>109</v>
      </c>
      <c r="C7" s="42">
        <v>65.721</v>
      </c>
    </row>
    <row r="8" spans="1:3" ht="15.75">
      <c r="A8" s="1" t="s">
        <v>10</v>
      </c>
      <c r="B8" s="41" t="s">
        <v>11</v>
      </c>
      <c r="C8" s="42">
        <f>C5-C6-C7</f>
        <v>368.936</v>
      </c>
    </row>
    <row r="9" spans="1:3" ht="15.75">
      <c r="A9" s="1" t="s">
        <v>12</v>
      </c>
      <c r="B9" s="41" t="s">
        <v>13</v>
      </c>
      <c r="C9" s="42">
        <f>C10+C11+C12+C13</f>
        <v>368.929</v>
      </c>
    </row>
    <row r="10" spans="1:3" ht="15">
      <c r="A10" s="4"/>
      <c r="B10" s="43" t="s">
        <v>14</v>
      </c>
      <c r="C10" s="44">
        <v>306.396</v>
      </c>
    </row>
    <row r="11" spans="1:3" ht="15">
      <c r="A11" s="4"/>
      <c r="B11" s="43" t="s">
        <v>15</v>
      </c>
      <c r="C11" s="44">
        <v>19.669</v>
      </c>
    </row>
    <row r="12" spans="1:3" ht="15">
      <c r="A12" s="4"/>
      <c r="B12" s="43" t="s">
        <v>16</v>
      </c>
      <c r="C12" s="44">
        <v>22.214</v>
      </c>
    </row>
    <row r="13" spans="1:3" ht="15">
      <c r="A13" s="1"/>
      <c r="B13" s="43" t="s">
        <v>17</v>
      </c>
      <c r="C13" s="44">
        <v>20.65</v>
      </c>
    </row>
    <row r="14" spans="1:3" ht="15.75">
      <c r="A14" s="1" t="s">
        <v>18</v>
      </c>
      <c r="B14" s="41" t="s">
        <v>19</v>
      </c>
      <c r="C14" s="42">
        <f>C8-C9</f>
        <v>0.007000000000005002</v>
      </c>
    </row>
    <row r="15" spans="1:3" ht="15.75">
      <c r="A15" s="1" t="s">
        <v>20</v>
      </c>
      <c r="B15" s="41" t="s">
        <v>21</v>
      </c>
      <c r="C15" s="42">
        <f>C16+C25+C26+C27+C28+C29+C30+C31</f>
        <v>8336.635</v>
      </c>
    </row>
    <row r="16" spans="1:3" ht="15">
      <c r="A16" s="4" t="s">
        <v>22</v>
      </c>
      <c r="B16" s="43" t="s">
        <v>23</v>
      </c>
      <c r="C16" s="44">
        <f>C17+C20+C23+C24</f>
        <v>4661.31</v>
      </c>
    </row>
    <row r="17" spans="1:3" ht="15">
      <c r="A17" s="4"/>
      <c r="B17" s="43" t="s">
        <v>24</v>
      </c>
      <c r="C17" s="44">
        <v>3983.176</v>
      </c>
    </row>
    <row r="18" spans="1:3" ht="15">
      <c r="A18" s="4"/>
      <c r="B18" s="43" t="s">
        <v>25</v>
      </c>
      <c r="C18" s="44">
        <v>148.479</v>
      </c>
    </row>
    <row r="19" spans="1:3" ht="15">
      <c r="A19" s="4"/>
      <c r="B19" s="43" t="s">
        <v>26</v>
      </c>
      <c r="C19" s="45">
        <f>C17/C18*1000</f>
        <v>26826.527657109757</v>
      </c>
    </row>
    <row r="20" spans="1:3" ht="15">
      <c r="A20" s="4"/>
      <c r="B20" s="43" t="s">
        <v>27</v>
      </c>
      <c r="C20" s="44">
        <v>65.256</v>
      </c>
    </row>
    <row r="21" spans="1:3" ht="15">
      <c r="A21" s="4"/>
      <c r="B21" s="43" t="s">
        <v>28</v>
      </c>
      <c r="C21" s="44">
        <v>1.53</v>
      </c>
    </row>
    <row r="22" spans="1:3" ht="15">
      <c r="A22" s="4"/>
      <c r="B22" s="43" t="s">
        <v>29</v>
      </c>
      <c r="C22" s="45">
        <f>C20/C21*1000</f>
        <v>42650.98039215686</v>
      </c>
    </row>
    <row r="23" spans="1:3" ht="15">
      <c r="A23" s="4"/>
      <c r="B23" s="43" t="s">
        <v>30</v>
      </c>
      <c r="C23" s="44">
        <v>496.667</v>
      </c>
    </row>
    <row r="24" spans="1:3" ht="15">
      <c r="A24" s="4"/>
      <c r="B24" s="43" t="s">
        <v>110</v>
      </c>
      <c r="C24" s="44">
        <v>116.211</v>
      </c>
    </row>
    <row r="25" spans="1:3" ht="15">
      <c r="A25" s="4" t="s">
        <v>32</v>
      </c>
      <c r="B25" s="43" t="s">
        <v>33</v>
      </c>
      <c r="C25" s="44">
        <v>1611.78</v>
      </c>
    </row>
    <row r="26" spans="1:3" ht="15">
      <c r="A26" s="4" t="s">
        <v>34</v>
      </c>
      <c r="B26" s="43" t="s">
        <v>35</v>
      </c>
      <c r="C26" s="44">
        <v>482.9</v>
      </c>
    </row>
    <row r="27" spans="1:3" ht="15">
      <c r="A27" s="4" t="s">
        <v>36</v>
      </c>
      <c r="B27" s="43" t="s">
        <v>37</v>
      </c>
      <c r="C27" s="44">
        <v>811.436</v>
      </c>
    </row>
    <row r="28" spans="1:3" ht="15">
      <c r="A28" s="4" t="s">
        <v>38</v>
      </c>
      <c r="B28" s="43" t="s">
        <v>39</v>
      </c>
      <c r="C28" s="44">
        <v>1.996</v>
      </c>
    </row>
    <row r="29" spans="1:3" ht="15">
      <c r="A29" s="4" t="s">
        <v>40</v>
      </c>
      <c r="B29" s="43" t="s">
        <v>41</v>
      </c>
      <c r="C29" s="44">
        <v>692.951</v>
      </c>
    </row>
    <row r="30" spans="1:3" ht="15">
      <c r="A30" s="4" t="s">
        <v>42</v>
      </c>
      <c r="B30" s="43" t="s">
        <v>43</v>
      </c>
      <c r="C30" s="44">
        <v>5.2</v>
      </c>
    </row>
    <row r="31" spans="1:3" ht="15">
      <c r="A31" s="4" t="s">
        <v>44</v>
      </c>
      <c r="B31" s="43" t="s">
        <v>45</v>
      </c>
      <c r="C31" s="44">
        <v>69.062</v>
      </c>
    </row>
    <row r="32" spans="1:3" ht="15.75">
      <c r="A32" s="1" t="s">
        <v>46</v>
      </c>
      <c r="B32" s="41" t="s">
        <v>47</v>
      </c>
      <c r="C32" s="46">
        <f>C15/C8</f>
        <v>22.596425938374136</v>
      </c>
    </row>
    <row r="33" spans="1:3" ht="15.75">
      <c r="A33" s="1" t="s">
        <v>48</v>
      </c>
      <c r="B33" s="41" t="s">
        <v>49</v>
      </c>
      <c r="C33" s="46">
        <v>23.35</v>
      </c>
    </row>
    <row r="34" spans="1:3" ht="15">
      <c r="A34" s="1" t="s">
        <v>50</v>
      </c>
      <c r="B34" s="41" t="s">
        <v>51</v>
      </c>
      <c r="C34" s="56" t="s">
        <v>118</v>
      </c>
    </row>
    <row r="35" spans="1:3" ht="15">
      <c r="A35" s="4"/>
      <c r="B35" s="43" t="s">
        <v>52</v>
      </c>
      <c r="C35" s="57" t="s">
        <v>119</v>
      </c>
    </row>
    <row r="36" spans="1:3" ht="15">
      <c r="A36" s="4"/>
      <c r="B36" s="43" t="s">
        <v>53</v>
      </c>
      <c r="C36" s="56" t="s">
        <v>120</v>
      </c>
    </row>
    <row r="37" spans="1:3" ht="15">
      <c r="A37" s="4"/>
      <c r="B37" s="43" t="s">
        <v>54</v>
      </c>
      <c r="C37" s="56" t="s">
        <v>120</v>
      </c>
    </row>
    <row r="38" spans="1:3" ht="15.75">
      <c r="A38" s="1" t="s">
        <v>55</v>
      </c>
      <c r="B38" s="41" t="s">
        <v>56</v>
      </c>
      <c r="C38" s="58">
        <f>C39+C40+C41</f>
        <v>1752.1779999999999</v>
      </c>
    </row>
    <row r="39" spans="1:3" ht="15">
      <c r="A39" s="4"/>
      <c r="B39" s="43" t="s">
        <v>57</v>
      </c>
      <c r="C39" s="57">
        <v>524.391</v>
      </c>
    </row>
    <row r="40" spans="1:3" ht="15">
      <c r="A40" s="4"/>
      <c r="B40" s="43" t="s">
        <v>58</v>
      </c>
      <c r="C40" s="57">
        <v>578.052</v>
      </c>
    </row>
    <row r="41" spans="1:3" ht="15">
      <c r="A41" s="4"/>
      <c r="B41" s="43" t="s">
        <v>59</v>
      </c>
      <c r="C41" s="57">
        <v>649.735</v>
      </c>
    </row>
    <row r="42" spans="1:3" ht="15.75">
      <c r="A42" s="1" t="s">
        <v>60</v>
      </c>
      <c r="B42" s="41" t="s">
        <v>61</v>
      </c>
      <c r="C42" s="48">
        <v>7105.933</v>
      </c>
    </row>
    <row r="43" spans="1:3" ht="15.75">
      <c r="A43" s="1"/>
      <c r="B43" s="41"/>
      <c r="C43" s="48"/>
    </row>
    <row r="44" spans="1:3" ht="15.75">
      <c r="A44" s="1" t="s">
        <v>62</v>
      </c>
      <c r="B44" s="41" t="s">
        <v>63</v>
      </c>
      <c r="C44" s="48">
        <v>7105.933</v>
      </c>
    </row>
    <row r="45" spans="1:3" ht="15.75">
      <c r="A45" s="1"/>
      <c r="B45" s="41"/>
      <c r="C45" s="48" t="s">
        <v>4</v>
      </c>
    </row>
    <row r="46" spans="1:3" ht="15.75">
      <c r="A46" s="1" t="s">
        <v>64</v>
      </c>
      <c r="B46" s="41" t="s">
        <v>65</v>
      </c>
      <c r="C46" s="42">
        <f>C47+C48+C49</f>
        <v>1752.1779999999999</v>
      </c>
    </row>
    <row r="47" spans="1:3" ht="15">
      <c r="A47" s="4"/>
      <c r="B47" s="43" t="s">
        <v>66</v>
      </c>
      <c r="C47" s="44">
        <v>524.391</v>
      </c>
    </row>
    <row r="48" spans="1:3" ht="15">
      <c r="A48" s="4"/>
      <c r="B48" s="43" t="s">
        <v>58</v>
      </c>
      <c r="C48" s="44">
        <v>578.052</v>
      </c>
    </row>
    <row r="49" spans="1:3" ht="15">
      <c r="A49" s="4"/>
      <c r="B49" s="43" t="s">
        <v>59</v>
      </c>
      <c r="C49" s="57">
        <v>649.735</v>
      </c>
    </row>
    <row r="50" spans="1:3" ht="15.75">
      <c r="A50" s="1" t="s">
        <v>67</v>
      </c>
      <c r="B50" s="41" t="s">
        <v>68</v>
      </c>
      <c r="C50" s="49">
        <v>8548</v>
      </c>
    </row>
    <row r="51" spans="1:3" ht="15.75">
      <c r="A51" s="1" t="s">
        <v>69</v>
      </c>
      <c r="B51" s="41" t="s">
        <v>70</v>
      </c>
      <c r="C51" s="49">
        <v>405</v>
      </c>
    </row>
    <row r="52" spans="1:3" ht="15.75">
      <c r="A52" s="1" t="s">
        <v>71</v>
      </c>
      <c r="B52" s="41" t="s">
        <v>72</v>
      </c>
      <c r="C52" s="48">
        <f>C53+C54+C55+C56</f>
        <v>0</v>
      </c>
    </row>
    <row r="53" spans="1:3" ht="15">
      <c r="A53" s="4"/>
      <c r="B53" s="43" t="s">
        <v>73</v>
      </c>
      <c r="C53" s="44">
        <f>C39-C47</f>
        <v>0</v>
      </c>
    </row>
    <row r="54" spans="1:3" ht="15">
      <c r="A54" s="4"/>
      <c r="B54" s="43" t="s">
        <v>74</v>
      </c>
      <c r="C54" s="44">
        <f>C40-C48</f>
        <v>0</v>
      </c>
    </row>
    <row r="55" spans="1:3" ht="15">
      <c r="A55" s="4"/>
      <c r="B55" s="43" t="s">
        <v>75</v>
      </c>
      <c r="C55" s="50">
        <f>C42-C44</f>
        <v>0</v>
      </c>
    </row>
    <row r="56" spans="1:3" ht="15">
      <c r="A56" s="4"/>
      <c r="B56" s="43" t="s">
        <v>59</v>
      </c>
      <c r="C56" s="44">
        <f>C41-C49</f>
        <v>0</v>
      </c>
    </row>
    <row r="57" spans="1:3" ht="15">
      <c r="A57" s="4"/>
      <c r="B57" s="43"/>
      <c r="C57" s="44" t="s">
        <v>4</v>
      </c>
    </row>
    <row r="58" spans="1:3" ht="15.75">
      <c r="A58" s="1" t="s">
        <v>76</v>
      </c>
      <c r="B58" s="41" t="s">
        <v>77</v>
      </c>
      <c r="C58" s="51">
        <f>C38/1.18</f>
        <v>1484.8966101694914</v>
      </c>
    </row>
    <row r="59" spans="1:3" ht="15.75">
      <c r="A59" s="1" t="s">
        <v>78</v>
      </c>
      <c r="B59" s="41" t="s">
        <v>79</v>
      </c>
      <c r="C59" s="49">
        <f>C60+C61+C62+C63</f>
        <v>8760</v>
      </c>
    </row>
    <row r="60" spans="1:3" ht="15">
      <c r="A60" s="4"/>
      <c r="B60" s="43" t="s">
        <v>80</v>
      </c>
      <c r="C60" s="52">
        <v>1170</v>
      </c>
    </row>
    <row r="61" spans="1:3" ht="15">
      <c r="A61" s="4"/>
      <c r="B61" s="43" t="s">
        <v>81</v>
      </c>
      <c r="C61" s="52">
        <v>4228</v>
      </c>
    </row>
    <row r="62" spans="1:3" ht="15">
      <c r="A62" s="4"/>
      <c r="B62" s="43" t="s">
        <v>82</v>
      </c>
      <c r="C62" s="53">
        <v>2482</v>
      </c>
    </row>
    <row r="63" spans="1:3" ht="15">
      <c r="A63" s="4"/>
      <c r="B63" s="43" t="s">
        <v>80</v>
      </c>
      <c r="C63" s="53">
        <v>880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13.57421875" style="0" customWidth="1"/>
    <col min="2" max="2" width="48.28125" style="0" customWidth="1"/>
    <col min="3" max="3" width="25.421875" style="0" customWidth="1"/>
  </cols>
  <sheetData>
    <row r="1" spans="1:3" ht="15">
      <c r="A1" s="91" t="s">
        <v>122</v>
      </c>
      <c r="B1" s="91"/>
      <c r="C1" s="91"/>
    </row>
    <row r="2" spans="1:3" ht="12.75">
      <c r="A2" s="92" t="s">
        <v>88</v>
      </c>
      <c r="B2" s="92"/>
      <c r="C2" s="92"/>
    </row>
    <row r="3" spans="1:3" ht="12.75" customHeight="1">
      <c r="A3" s="93" t="s">
        <v>2</v>
      </c>
      <c r="B3" s="93" t="s">
        <v>3</v>
      </c>
      <c r="C3" s="93" t="s">
        <v>107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17.939</v>
      </c>
    </row>
    <row r="6" spans="1:3" ht="15">
      <c r="A6" s="4" t="s">
        <v>7</v>
      </c>
      <c r="B6" s="5" t="s">
        <v>8</v>
      </c>
      <c r="C6" s="6">
        <v>0.717</v>
      </c>
    </row>
    <row r="7" spans="1:3" ht="15.75">
      <c r="A7" s="1" t="s">
        <v>9</v>
      </c>
      <c r="B7" s="2" t="s">
        <v>111</v>
      </c>
      <c r="C7" s="3">
        <v>1.749</v>
      </c>
    </row>
    <row r="8" spans="1:3" ht="15.75">
      <c r="A8" s="1" t="s">
        <v>10</v>
      </c>
      <c r="B8" s="2" t="s">
        <v>11</v>
      </c>
      <c r="C8" s="3">
        <f>C5-C6-C7</f>
        <v>15.473</v>
      </c>
    </row>
    <row r="9" spans="1:3" ht="15.75">
      <c r="A9" s="1" t="s">
        <v>12</v>
      </c>
      <c r="B9" s="2" t="s">
        <v>13</v>
      </c>
      <c r="C9" s="3">
        <f>C10+C11+C12+C13</f>
        <v>15.473</v>
      </c>
    </row>
    <row r="10" spans="1:3" ht="15">
      <c r="A10" s="4"/>
      <c r="B10" s="5" t="s">
        <v>14</v>
      </c>
      <c r="C10" s="6">
        <v>14.404</v>
      </c>
    </row>
    <row r="11" spans="1:3" ht="15">
      <c r="A11" s="4"/>
      <c r="B11" s="5" t="s">
        <v>15</v>
      </c>
      <c r="C11" s="6">
        <v>0.55</v>
      </c>
    </row>
    <row r="12" spans="1:3" ht="15">
      <c r="A12" s="4"/>
      <c r="B12" s="5" t="s">
        <v>16</v>
      </c>
      <c r="C12" s="6">
        <v>0.519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919.65634</v>
      </c>
    </row>
    <row r="16" spans="1:3" ht="15">
      <c r="A16" s="4" t="s">
        <v>22</v>
      </c>
      <c r="B16" s="5" t="s">
        <v>23</v>
      </c>
      <c r="C16" s="6">
        <f>C17+C20+C23+C24</f>
        <v>399.35534</v>
      </c>
    </row>
    <row r="17" spans="1:3" ht="15">
      <c r="A17" s="4"/>
      <c r="B17" s="5" t="s">
        <v>24</v>
      </c>
      <c r="C17" s="6">
        <v>302.27334</v>
      </c>
    </row>
    <row r="18" spans="1:3" ht="15">
      <c r="A18" s="4"/>
      <c r="B18" s="5" t="s">
        <v>25</v>
      </c>
      <c r="C18" s="6">
        <v>10.495</v>
      </c>
    </row>
    <row r="19" spans="1:3" ht="15">
      <c r="A19" s="4"/>
      <c r="B19" s="5" t="s">
        <v>26</v>
      </c>
      <c r="C19" s="8">
        <f>C17/C18*1000</f>
        <v>28801.65221534064</v>
      </c>
    </row>
    <row r="20" spans="1:3" ht="15">
      <c r="A20" s="4"/>
      <c r="B20" s="5" t="s">
        <v>27</v>
      </c>
      <c r="C20" s="6">
        <v>3.422</v>
      </c>
    </row>
    <row r="21" spans="1:3" ht="15">
      <c r="A21" s="4"/>
      <c r="B21" s="5" t="s">
        <v>28</v>
      </c>
      <c r="C21" s="6">
        <v>0.075</v>
      </c>
    </row>
    <row r="22" spans="1:3" ht="15">
      <c r="A22" s="4"/>
      <c r="B22" s="5" t="s">
        <v>29</v>
      </c>
      <c r="C22" s="8">
        <f>C20/C21*1000</f>
        <v>45626.66666666667</v>
      </c>
    </row>
    <row r="23" spans="1:3" ht="15">
      <c r="A23" s="4"/>
      <c r="B23" s="5" t="s">
        <v>30</v>
      </c>
      <c r="C23" s="6">
        <v>86.984</v>
      </c>
    </row>
    <row r="24" spans="1:3" ht="15">
      <c r="A24" s="4"/>
      <c r="B24" s="5" t="s">
        <v>31</v>
      </c>
      <c r="C24" s="6">
        <v>6.676</v>
      </c>
    </row>
    <row r="25" spans="1:3" ht="15">
      <c r="A25" s="4" t="s">
        <v>32</v>
      </c>
      <c r="B25" s="5" t="s">
        <v>33</v>
      </c>
      <c r="C25" s="6">
        <v>303.162</v>
      </c>
    </row>
    <row r="26" spans="1:3" ht="15">
      <c r="A26" s="4" t="s">
        <v>34</v>
      </c>
      <c r="B26" s="5" t="s">
        <v>35</v>
      </c>
      <c r="C26" s="6">
        <v>89.715</v>
      </c>
    </row>
    <row r="27" spans="1:3" ht="15">
      <c r="A27" s="4" t="s">
        <v>36</v>
      </c>
      <c r="B27" s="5" t="s">
        <v>37</v>
      </c>
      <c r="C27" s="6">
        <v>14.353</v>
      </c>
    </row>
    <row r="28" spans="1:3" ht="15">
      <c r="A28" s="4" t="s">
        <v>38</v>
      </c>
      <c r="B28" s="5" t="s">
        <v>39</v>
      </c>
      <c r="C28" s="6">
        <v>0</v>
      </c>
    </row>
    <row r="29" spans="1:3" ht="15">
      <c r="A29" s="4" t="s">
        <v>40</v>
      </c>
      <c r="B29" s="5" t="s">
        <v>41</v>
      </c>
      <c r="C29" s="6">
        <v>112.442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0.629</v>
      </c>
    </row>
    <row r="32" spans="1:3" ht="15.75">
      <c r="A32" s="1" t="s">
        <v>46</v>
      </c>
      <c r="B32" s="2" t="s">
        <v>47</v>
      </c>
      <c r="C32" s="9">
        <f>C15/C8</f>
        <v>59.436201124539515</v>
      </c>
    </row>
    <row r="33" spans="1:3" ht="15.75">
      <c r="A33" s="1" t="s">
        <v>48</v>
      </c>
      <c r="B33" s="2" t="s">
        <v>49</v>
      </c>
      <c r="C33" s="9">
        <v>52.87</v>
      </c>
    </row>
    <row r="34" spans="1:3" ht="15.75">
      <c r="A34" s="1" t="s">
        <v>50</v>
      </c>
      <c r="B34" s="2" t="s">
        <v>51</v>
      </c>
      <c r="C34" s="9">
        <v>55.36</v>
      </c>
    </row>
    <row r="35" spans="1:3" ht="15">
      <c r="A35" s="4"/>
      <c r="B35" s="5" t="s">
        <v>52</v>
      </c>
      <c r="C35" s="8">
        <v>1.82</v>
      </c>
    </row>
    <row r="36" spans="1:3" ht="15.75">
      <c r="A36" s="4"/>
      <c r="B36" s="5" t="s">
        <v>53</v>
      </c>
      <c r="C36" s="19">
        <f>C34*1.18</f>
        <v>65.3248</v>
      </c>
    </row>
    <row r="37" spans="1:3" ht="15.75">
      <c r="A37" s="4"/>
      <c r="B37" s="5" t="s">
        <v>54</v>
      </c>
      <c r="C37" s="19">
        <f>C34*1.18</f>
        <v>65.3248</v>
      </c>
    </row>
    <row r="38" spans="1:3" ht="15.75">
      <c r="A38" s="1" t="s">
        <v>55</v>
      </c>
      <c r="B38" s="2" t="s">
        <v>56</v>
      </c>
      <c r="C38" s="3">
        <f>C39+C40+C41</f>
        <v>96.048</v>
      </c>
    </row>
    <row r="39" spans="1:3" ht="15">
      <c r="A39" s="4"/>
      <c r="B39" s="5" t="s">
        <v>57</v>
      </c>
      <c r="C39" s="6">
        <f>ROUND(C35*C10,3)</f>
        <v>26.215</v>
      </c>
    </row>
    <row r="40" spans="1:3" ht="15">
      <c r="A40" s="4"/>
      <c r="B40" s="5" t="s">
        <v>58</v>
      </c>
      <c r="C40" s="6">
        <f>ROUND(C36*C11,3)</f>
        <v>35.929</v>
      </c>
    </row>
    <row r="41" spans="1:3" ht="15">
      <c r="A41" s="4"/>
      <c r="B41" s="5" t="s">
        <v>59</v>
      </c>
      <c r="C41" s="6">
        <f>ROUND(C12*C37,3)</f>
        <v>33.904</v>
      </c>
    </row>
    <row r="42" spans="1:3" ht="15.75">
      <c r="A42" s="1" t="s">
        <v>60</v>
      </c>
      <c r="B42" s="2" t="s">
        <v>61</v>
      </c>
      <c r="C42" s="11">
        <f>ROUND(C10*(55.36-C35),3)</f>
        <v>771.19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2199.589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74.532</v>
      </c>
    </row>
    <row r="47" spans="1:3" ht="15">
      <c r="A47" s="4"/>
      <c r="B47" s="5" t="s">
        <v>66</v>
      </c>
      <c r="C47" s="6">
        <v>25.473</v>
      </c>
    </row>
    <row r="48" spans="1:3" ht="15">
      <c r="A48" s="4"/>
      <c r="B48" s="5" t="s">
        <v>58</v>
      </c>
      <c r="C48" s="6">
        <v>26.261</v>
      </c>
    </row>
    <row r="49" spans="1:3" ht="15">
      <c r="A49" s="4"/>
      <c r="B49" s="5" t="s">
        <v>59</v>
      </c>
      <c r="C49" s="6">
        <v>22.798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130</v>
      </c>
    </row>
    <row r="52" spans="1:3" ht="15.75">
      <c r="A52" s="1" t="s">
        <v>71</v>
      </c>
      <c r="B52" s="2" t="s">
        <v>72</v>
      </c>
      <c r="C52" s="11">
        <f>C53+C54+C55+C56</f>
        <v>-1406.8829999999998</v>
      </c>
    </row>
    <row r="53" spans="1:3" ht="15">
      <c r="A53" s="4"/>
      <c r="B53" s="5" t="s">
        <v>73</v>
      </c>
      <c r="C53" s="6">
        <f>C39-C47</f>
        <v>0.7420000000000009</v>
      </c>
    </row>
    <row r="54" spans="1:3" ht="15">
      <c r="A54" s="4"/>
      <c r="B54" s="5" t="s">
        <v>74</v>
      </c>
      <c r="C54" s="6">
        <f>C40-C48</f>
        <v>9.668000000000003</v>
      </c>
    </row>
    <row r="55" spans="1:3" ht="15">
      <c r="A55" s="4"/>
      <c r="B55" s="5" t="s">
        <v>75</v>
      </c>
      <c r="C55" s="13">
        <f>C42-C44</f>
        <v>-1428.399</v>
      </c>
    </row>
    <row r="56" spans="1:3" ht="15">
      <c r="A56" s="4"/>
      <c r="B56" s="5" t="s">
        <v>59</v>
      </c>
      <c r="C56" s="6">
        <f>C41-C49</f>
        <v>11.106000000000005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81.39661016949154</v>
      </c>
    </row>
    <row r="59" spans="1:3" ht="15.75">
      <c r="A59" s="1" t="s">
        <v>78</v>
      </c>
      <c r="B59" s="2" t="s">
        <v>79</v>
      </c>
      <c r="C59" s="12">
        <f>C60+C61+C62+C63</f>
        <v>2160</v>
      </c>
    </row>
    <row r="60" spans="1:3" ht="15">
      <c r="A60" s="5"/>
      <c r="B60" s="5" t="s">
        <v>91</v>
      </c>
      <c r="C60" s="15">
        <v>1108</v>
      </c>
    </row>
    <row r="61" spans="1:3" ht="15">
      <c r="A61" s="5"/>
      <c r="B61" s="5" t="s">
        <v>82</v>
      </c>
      <c r="C61" s="15">
        <v>341</v>
      </c>
    </row>
    <row r="62" spans="1:3" ht="15">
      <c r="A62" s="5"/>
      <c r="B62" s="5" t="s">
        <v>92</v>
      </c>
      <c r="C62" s="16">
        <v>711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selection activeCell="A1" sqref="A1:C67"/>
    </sheetView>
  </sheetViews>
  <sheetFormatPr defaultColWidth="9.140625" defaultRowHeight="12.75"/>
  <cols>
    <col min="2" max="2" width="38.00390625" style="0" customWidth="1"/>
    <col min="3" max="3" width="29.57421875" style="0" customWidth="1"/>
  </cols>
  <sheetData>
    <row r="1" spans="1:3" ht="15">
      <c r="A1" s="91" t="s">
        <v>122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8" t="s">
        <v>3</v>
      </c>
      <c r="C3" s="98" t="s">
        <v>107</v>
      </c>
    </row>
    <row r="4" spans="1:3" ht="12.75">
      <c r="A4" s="99"/>
      <c r="B4" s="99"/>
      <c r="C4" s="99"/>
    </row>
    <row r="5" spans="1:3" ht="15.75">
      <c r="A5" s="41" t="s">
        <v>5</v>
      </c>
      <c r="B5" s="41" t="s">
        <v>6</v>
      </c>
      <c r="C5" s="42">
        <v>118.236</v>
      </c>
    </row>
    <row r="6" spans="1:3" ht="15">
      <c r="A6" s="43" t="s">
        <v>7</v>
      </c>
      <c r="B6" s="43" t="s">
        <v>8</v>
      </c>
      <c r="C6" s="44">
        <v>4.729</v>
      </c>
    </row>
    <row r="7" spans="1:3" ht="15.75">
      <c r="A7" s="41" t="s">
        <v>9</v>
      </c>
      <c r="B7" s="41" t="s">
        <v>109</v>
      </c>
      <c r="C7" s="42">
        <v>17.163</v>
      </c>
    </row>
    <row r="8" spans="1:3" ht="15.75">
      <c r="A8" s="41" t="s">
        <v>10</v>
      </c>
      <c r="B8" s="41" t="s">
        <v>11</v>
      </c>
      <c r="C8" s="42">
        <f>C5-C6-C7</f>
        <v>96.34400000000001</v>
      </c>
    </row>
    <row r="9" spans="1:3" ht="15.75">
      <c r="A9" s="41" t="s">
        <v>12</v>
      </c>
      <c r="B9" s="41" t="s">
        <v>13</v>
      </c>
      <c r="C9" s="42">
        <f>C10+C11+C12+C13</f>
        <v>96.343</v>
      </c>
    </row>
    <row r="10" spans="1:3" ht="15">
      <c r="A10" s="43"/>
      <c r="B10" s="43" t="s">
        <v>14</v>
      </c>
      <c r="C10" s="44">
        <v>76.971</v>
      </c>
    </row>
    <row r="11" spans="1:3" ht="15">
      <c r="A11" s="43"/>
      <c r="B11" s="43" t="s">
        <v>15</v>
      </c>
      <c r="C11" s="44">
        <v>4.879</v>
      </c>
    </row>
    <row r="12" spans="1:3" ht="15">
      <c r="A12" s="43"/>
      <c r="B12" s="43" t="s">
        <v>16</v>
      </c>
      <c r="C12" s="44">
        <v>7.289</v>
      </c>
    </row>
    <row r="13" spans="1:3" ht="15">
      <c r="A13" s="41"/>
      <c r="B13" s="43" t="s">
        <v>17</v>
      </c>
      <c r="C13" s="44">
        <v>7.204</v>
      </c>
    </row>
    <row r="14" spans="1:3" ht="15.75">
      <c r="A14" s="41" t="s">
        <v>18</v>
      </c>
      <c r="B14" s="41" t="s">
        <v>19</v>
      </c>
      <c r="C14" s="42">
        <f>C8-C9</f>
        <v>0.0010000000000047748</v>
      </c>
    </row>
    <row r="15" spans="1:3" ht="15.75">
      <c r="A15" s="41" t="s">
        <v>20</v>
      </c>
      <c r="B15" s="41" t="s">
        <v>21</v>
      </c>
      <c r="C15" s="42">
        <f>C16+C25+C26+C27+C28+C29+C30+C31</f>
        <v>2259.6929999999998</v>
      </c>
    </row>
    <row r="16" spans="1:3" ht="15">
      <c r="A16" s="43" t="s">
        <v>22</v>
      </c>
      <c r="B16" s="43" t="s">
        <v>23</v>
      </c>
      <c r="C16" s="44">
        <f>C17+C20+C23+C24</f>
        <v>1268.1250000000002</v>
      </c>
    </row>
    <row r="17" spans="1:3" ht="15">
      <c r="A17" s="43"/>
      <c r="B17" s="43" t="s">
        <v>24</v>
      </c>
      <c r="C17" s="44">
        <v>1124.67</v>
      </c>
    </row>
    <row r="18" spans="1:3" ht="15">
      <c r="A18" s="43"/>
      <c r="B18" s="43" t="s">
        <v>25</v>
      </c>
      <c r="C18" s="44">
        <v>39.003</v>
      </c>
    </row>
    <row r="19" spans="1:3" ht="15">
      <c r="A19" s="43"/>
      <c r="B19" s="43" t="s">
        <v>26</v>
      </c>
      <c r="C19" s="45">
        <f>C17/C18*1000</f>
        <v>28835.474194292747</v>
      </c>
    </row>
    <row r="20" spans="1:3" ht="15">
      <c r="A20" s="43"/>
      <c r="B20" s="43" t="s">
        <v>27</v>
      </c>
      <c r="C20" s="44">
        <v>19.41</v>
      </c>
    </row>
    <row r="21" spans="1:3" ht="15">
      <c r="A21" s="43"/>
      <c r="B21" s="43" t="s">
        <v>28</v>
      </c>
      <c r="C21" s="44">
        <v>0.435</v>
      </c>
    </row>
    <row r="22" spans="1:3" ht="15">
      <c r="A22" s="43"/>
      <c r="B22" s="43" t="s">
        <v>29</v>
      </c>
      <c r="C22" s="45">
        <f>C20/C21*1000</f>
        <v>44620.68965517241</v>
      </c>
    </row>
    <row r="23" spans="1:3" ht="15">
      <c r="A23" s="43"/>
      <c r="B23" s="43" t="s">
        <v>30</v>
      </c>
      <c r="C23" s="44">
        <v>52.21</v>
      </c>
    </row>
    <row r="24" spans="1:3" ht="15">
      <c r="A24" s="43"/>
      <c r="B24" s="43" t="s">
        <v>110</v>
      </c>
      <c r="C24" s="44">
        <v>71.835</v>
      </c>
    </row>
    <row r="25" spans="1:3" ht="15">
      <c r="A25" s="43" t="s">
        <v>32</v>
      </c>
      <c r="B25" s="43" t="s">
        <v>33</v>
      </c>
      <c r="C25" s="44">
        <v>469.302</v>
      </c>
    </row>
    <row r="26" spans="1:3" ht="15">
      <c r="A26" s="43" t="s">
        <v>34</v>
      </c>
      <c r="B26" s="43" t="s">
        <v>35</v>
      </c>
      <c r="C26" s="44">
        <v>140.78</v>
      </c>
    </row>
    <row r="27" spans="1:3" ht="15">
      <c r="A27" s="43" t="s">
        <v>36</v>
      </c>
      <c r="B27" s="43" t="s">
        <v>37</v>
      </c>
      <c r="C27" s="44">
        <v>207.103</v>
      </c>
    </row>
    <row r="28" spans="1:3" ht="15">
      <c r="A28" s="43" t="s">
        <v>38</v>
      </c>
      <c r="B28" s="43" t="s">
        <v>39</v>
      </c>
      <c r="C28" s="44">
        <v>1.083</v>
      </c>
    </row>
    <row r="29" spans="1:3" ht="15">
      <c r="A29" s="43" t="s">
        <v>40</v>
      </c>
      <c r="B29" s="43" t="s">
        <v>41</v>
      </c>
      <c r="C29" s="44">
        <v>172.316</v>
      </c>
    </row>
    <row r="30" spans="1:3" ht="15">
      <c r="A30" s="43" t="s">
        <v>42</v>
      </c>
      <c r="B30" s="43" t="s">
        <v>43</v>
      </c>
      <c r="C30" s="44">
        <v>0</v>
      </c>
    </row>
    <row r="31" spans="1:3" ht="15">
      <c r="A31" s="43" t="s">
        <v>44</v>
      </c>
      <c r="B31" s="43" t="s">
        <v>45</v>
      </c>
      <c r="C31" s="44">
        <v>0.984</v>
      </c>
    </row>
    <row r="32" spans="1:3" ht="15.75">
      <c r="A32" s="41" t="s">
        <v>46</v>
      </c>
      <c r="B32" s="41" t="s">
        <v>47</v>
      </c>
      <c r="C32" s="46">
        <f>C15/C8</f>
        <v>23.454423731628328</v>
      </c>
    </row>
    <row r="33" spans="1:3" ht="15.75">
      <c r="A33" s="41" t="s">
        <v>48</v>
      </c>
      <c r="B33" s="41" t="s">
        <v>49</v>
      </c>
      <c r="C33" s="46">
        <v>24.91</v>
      </c>
    </row>
    <row r="34" spans="1:3" ht="15.75">
      <c r="A34" s="41" t="s">
        <v>50</v>
      </c>
      <c r="B34" s="41" t="s">
        <v>51</v>
      </c>
      <c r="C34" s="59">
        <v>25.89</v>
      </c>
    </row>
    <row r="35" spans="1:3" ht="15">
      <c r="A35" s="43"/>
      <c r="B35" s="43" t="s">
        <v>52</v>
      </c>
      <c r="C35" s="45">
        <v>1.82</v>
      </c>
    </row>
    <row r="36" spans="1:3" ht="15">
      <c r="A36" s="43"/>
      <c r="B36" s="43" t="s">
        <v>53</v>
      </c>
      <c r="C36" s="47">
        <f>C34*1.18</f>
        <v>30.5502</v>
      </c>
    </row>
    <row r="37" spans="1:3" ht="15">
      <c r="A37" s="43"/>
      <c r="B37" s="43" t="s">
        <v>54</v>
      </c>
      <c r="C37" s="47">
        <f>C36</f>
        <v>30.5502</v>
      </c>
    </row>
    <row r="38" spans="1:3" ht="15.75">
      <c r="A38" s="41" t="s">
        <v>55</v>
      </c>
      <c r="B38" s="41" t="s">
        <v>56</v>
      </c>
      <c r="C38" s="42">
        <f>C39+C40+C41</f>
        <v>511.82099999999997</v>
      </c>
    </row>
    <row r="39" spans="1:3" ht="15">
      <c r="A39" s="43"/>
      <c r="B39" s="43" t="s">
        <v>57</v>
      </c>
      <c r="C39" s="44">
        <f>ROUND(C35*C10,3)</f>
        <v>140.087</v>
      </c>
    </row>
    <row r="40" spans="1:3" ht="15">
      <c r="A40" s="43"/>
      <c r="B40" s="43" t="s">
        <v>58</v>
      </c>
      <c r="C40" s="44">
        <f>ROUND(C36*C11,3)</f>
        <v>149.054</v>
      </c>
    </row>
    <row r="41" spans="1:3" ht="15">
      <c r="A41" s="43"/>
      <c r="B41" s="43" t="s">
        <v>59</v>
      </c>
      <c r="C41" s="44">
        <f>ROUND(C12*C37,3)</f>
        <v>222.68</v>
      </c>
    </row>
    <row r="42" spans="1:3" ht="15.75">
      <c r="A42" s="41" t="s">
        <v>60</v>
      </c>
      <c r="B42" s="41" t="s">
        <v>61</v>
      </c>
      <c r="C42" s="48">
        <f>ROUND(C10*(25.89-C35),3)</f>
        <v>1852.692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5116.411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430.73800000000006</v>
      </c>
    </row>
    <row r="47" spans="1:3" ht="15">
      <c r="A47" s="43"/>
      <c r="B47" s="43" t="s">
        <v>66</v>
      </c>
      <c r="C47" s="44">
        <v>124.308</v>
      </c>
    </row>
    <row r="48" spans="1:3" ht="15">
      <c r="A48" s="43"/>
      <c r="B48" s="43" t="s">
        <v>58</v>
      </c>
      <c r="C48" s="44">
        <v>115.126</v>
      </c>
    </row>
    <row r="49" spans="1:3" ht="15">
      <c r="A49" s="43"/>
      <c r="B49" s="43" t="s">
        <v>59</v>
      </c>
      <c r="C49" s="44">
        <v>191.304</v>
      </c>
    </row>
    <row r="50" spans="1:3" ht="15.75">
      <c r="A50" s="41" t="s">
        <v>67</v>
      </c>
      <c r="B50" s="41" t="s">
        <v>68</v>
      </c>
      <c r="C50" s="49">
        <v>8548</v>
      </c>
    </row>
    <row r="51" spans="1:3" ht="15.75">
      <c r="A51" s="41" t="s">
        <v>69</v>
      </c>
      <c r="B51" s="41" t="s">
        <v>70</v>
      </c>
      <c r="C51" s="49">
        <v>403</v>
      </c>
    </row>
    <row r="52" spans="1:3" ht="15.75">
      <c r="A52" s="41" t="s">
        <v>71</v>
      </c>
      <c r="B52" s="41" t="s">
        <v>72</v>
      </c>
      <c r="C52" s="48">
        <f>C53+C54+C55+C56</f>
        <v>-3182.636</v>
      </c>
    </row>
    <row r="53" spans="1:3" ht="15">
      <c r="A53" s="43"/>
      <c r="B53" s="43" t="s">
        <v>73</v>
      </c>
      <c r="C53" s="44">
        <f>C39-C47</f>
        <v>15.778999999999982</v>
      </c>
    </row>
    <row r="54" spans="1:3" ht="15">
      <c r="A54" s="43"/>
      <c r="B54" s="43" t="s">
        <v>74</v>
      </c>
      <c r="C54" s="44">
        <f>C40-C48</f>
        <v>33.928</v>
      </c>
    </row>
    <row r="55" spans="1:3" ht="15">
      <c r="A55" s="43"/>
      <c r="B55" s="43" t="s">
        <v>75</v>
      </c>
      <c r="C55" s="50">
        <f>C42-C44</f>
        <v>-3263.719</v>
      </c>
    </row>
    <row r="56" spans="1:3" ht="15">
      <c r="A56" s="43"/>
      <c r="B56" s="43" t="s">
        <v>59</v>
      </c>
      <c r="C56" s="44">
        <f>C41-C49</f>
        <v>31.376000000000005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433.74661016949153</v>
      </c>
    </row>
    <row r="59" spans="1:3" ht="15.75">
      <c r="A59" s="41" t="s">
        <v>78</v>
      </c>
      <c r="B59" s="41" t="s">
        <v>79</v>
      </c>
      <c r="C59" s="49">
        <f>C60+C61+C62+C63</f>
        <v>2160</v>
      </c>
    </row>
    <row r="60" spans="1:3" ht="15">
      <c r="A60" s="43"/>
      <c r="B60" s="43" t="s">
        <v>80</v>
      </c>
      <c r="C60" s="52">
        <v>212</v>
      </c>
    </row>
    <row r="61" spans="1:3" ht="15">
      <c r="A61" s="43"/>
      <c r="B61" s="43" t="s">
        <v>81</v>
      </c>
      <c r="C61" s="52">
        <v>1024</v>
      </c>
    </row>
    <row r="62" spans="1:3" ht="15">
      <c r="A62" s="43"/>
      <c r="B62" s="43" t="s">
        <v>82</v>
      </c>
      <c r="C62" s="53">
        <v>720</v>
      </c>
    </row>
    <row r="63" spans="1:3" ht="15">
      <c r="A63" s="43"/>
      <c r="B63" s="43" t="s">
        <v>80</v>
      </c>
      <c r="C63" s="53">
        <v>204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  <row r="69" ht="12.75">
      <c r="B69" s="18" t="s">
        <v>87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11.8515625" style="0" customWidth="1"/>
    <col min="2" max="2" width="39.28125" style="0" customWidth="1"/>
    <col min="3" max="3" width="19.8515625" style="0" customWidth="1"/>
  </cols>
  <sheetData>
    <row r="1" spans="1:3" ht="24.75" customHeight="1">
      <c r="A1" s="91" t="s">
        <v>123</v>
      </c>
      <c r="B1" s="91"/>
      <c r="C1" s="91"/>
    </row>
    <row r="2" spans="1:3" ht="35.25" customHeight="1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124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35.113</v>
      </c>
    </row>
    <row r="6" spans="1:3" ht="15">
      <c r="A6" s="4" t="s">
        <v>7</v>
      </c>
      <c r="B6" s="5" t="s">
        <v>8</v>
      </c>
      <c r="C6" s="6">
        <v>1.404</v>
      </c>
    </row>
    <row r="7" spans="1:3" ht="15.75">
      <c r="A7" s="1" t="s">
        <v>9</v>
      </c>
      <c r="B7" s="2" t="s">
        <v>125</v>
      </c>
      <c r="C7" s="3">
        <v>3.423</v>
      </c>
    </row>
    <row r="8" spans="1:3" ht="15.75">
      <c r="A8" s="1" t="s">
        <v>10</v>
      </c>
      <c r="B8" s="2" t="s">
        <v>11</v>
      </c>
      <c r="C8" s="3">
        <f>C5-C6-C7</f>
        <v>30.286</v>
      </c>
    </row>
    <row r="9" spans="1:3" ht="15.75">
      <c r="A9" s="1" t="s">
        <v>12</v>
      </c>
      <c r="B9" s="2" t="s">
        <v>13</v>
      </c>
      <c r="C9" s="3">
        <f>C10+C11+C12+C13</f>
        <v>30.285999999999998</v>
      </c>
    </row>
    <row r="10" spans="1:3" ht="15">
      <c r="A10" s="4"/>
      <c r="B10" s="5" t="s">
        <v>14</v>
      </c>
      <c r="C10" s="6">
        <v>28.523</v>
      </c>
    </row>
    <row r="11" spans="1:3" ht="15">
      <c r="A11" s="4"/>
      <c r="B11" s="5" t="s">
        <v>15</v>
      </c>
      <c r="C11" s="6">
        <v>0.871</v>
      </c>
    </row>
    <row r="12" spans="1:3" ht="15">
      <c r="A12" s="4"/>
      <c r="B12" s="5" t="s">
        <v>16</v>
      </c>
      <c r="C12" s="6">
        <v>0.892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1836.8099999999997</v>
      </c>
    </row>
    <row r="16" spans="1:3" ht="15">
      <c r="A16" s="4" t="s">
        <v>22</v>
      </c>
      <c r="B16" s="5" t="s">
        <v>23</v>
      </c>
      <c r="C16" s="6">
        <f>C17+C20+C23+C24</f>
        <v>762.3019999999999</v>
      </c>
    </row>
    <row r="17" spans="1:3" ht="15">
      <c r="A17" s="4"/>
      <c r="B17" s="5" t="s">
        <v>24</v>
      </c>
      <c r="C17" s="6">
        <v>579.452</v>
      </c>
    </row>
    <row r="18" spans="1:3" ht="15">
      <c r="A18" s="4"/>
      <c r="B18" s="5" t="s">
        <v>25</v>
      </c>
      <c r="C18" s="6">
        <v>19.746</v>
      </c>
    </row>
    <row r="19" spans="1:3" ht="15">
      <c r="A19" s="4"/>
      <c r="B19" s="5" t="s">
        <v>26</v>
      </c>
      <c r="C19" s="8">
        <f>C17/C18*1000</f>
        <v>29345.285121037174</v>
      </c>
    </row>
    <row r="20" spans="1:3" ht="15">
      <c r="A20" s="4"/>
      <c r="B20" s="5" t="s">
        <v>27</v>
      </c>
      <c r="C20" s="6">
        <v>7.449</v>
      </c>
    </row>
    <row r="21" spans="1:3" ht="15">
      <c r="A21" s="4"/>
      <c r="B21" s="5" t="s">
        <v>28</v>
      </c>
      <c r="C21" s="6">
        <v>0.162</v>
      </c>
    </row>
    <row r="22" spans="1:3" ht="15">
      <c r="A22" s="4"/>
      <c r="B22" s="5" t="s">
        <v>29</v>
      </c>
      <c r="C22" s="8">
        <f>C20/C21*1000</f>
        <v>45981.48148148148</v>
      </c>
    </row>
    <row r="23" spans="1:3" ht="15">
      <c r="A23" s="4"/>
      <c r="B23" s="5" t="s">
        <v>30</v>
      </c>
      <c r="C23" s="6">
        <v>167.963</v>
      </c>
    </row>
    <row r="24" spans="1:3" ht="15">
      <c r="A24" s="4"/>
      <c r="B24" s="5" t="s">
        <v>31</v>
      </c>
      <c r="C24" s="6">
        <v>7.438</v>
      </c>
    </row>
    <row r="25" spans="1:3" ht="15">
      <c r="A25" s="4" t="s">
        <v>32</v>
      </c>
      <c r="B25" s="5" t="s">
        <v>33</v>
      </c>
      <c r="C25" s="6">
        <v>603.558</v>
      </c>
    </row>
    <row r="26" spans="1:3" ht="15">
      <c r="A26" s="4" t="s">
        <v>34</v>
      </c>
      <c r="B26" s="5" t="s">
        <v>35</v>
      </c>
      <c r="C26" s="6">
        <v>179.234</v>
      </c>
    </row>
    <row r="27" spans="1:3" ht="15">
      <c r="A27" s="4" t="s">
        <v>36</v>
      </c>
      <c r="B27" s="5" t="s">
        <v>37</v>
      </c>
      <c r="C27" s="6">
        <v>28.706</v>
      </c>
    </row>
    <row r="28" spans="1:3" ht="15">
      <c r="A28" s="4" t="s">
        <v>38</v>
      </c>
      <c r="B28" s="5" t="s">
        <v>39</v>
      </c>
      <c r="C28" s="6">
        <v>1.024</v>
      </c>
    </row>
    <row r="29" spans="1:3" ht="15">
      <c r="A29" s="4" t="s">
        <v>40</v>
      </c>
      <c r="B29" s="5" t="s">
        <v>41</v>
      </c>
      <c r="C29" s="6">
        <v>243.016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18.97</v>
      </c>
    </row>
    <row r="32" spans="1:3" ht="15.75">
      <c r="A32" s="1" t="s">
        <v>46</v>
      </c>
      <c r="B32" s="2" t="s">
        <v>47</v>
      </c>
      <c r="C32" s="9">
        <f>C15/C8</f>
        <v>60.648814633824195</v>
      </c>
    </row>
    <row r="33" spans="1:3" ht="15.75">
      <c r="A33" s="1" t="s">
        <v>48</v>
      </c>
      <c r="B33" s="2" t="s">
        <v>49</v>
      </c>
      <c r="C33" s="9">
        <v>52.87</v>
      </c>
    </row>
    <row r="34" spans="1:3" ht="15.75">
      <c r="A34" s="1" t="s">
        <v>50</v>
      </c>
      <c r="B34" s="2" t="s">
        <v>51</v>
      </c>
      <c r="C34" s="9">
        <v>55.36</v>
      </c>
    </row>
    <row r="35" spans="1:3" ht="15">
      <c r="A35" s="4"/>
      <c r="B35" s="5" t="s">
        <v>52</v>
      </c>
      <c r="C35" s="8">
        <v>1.82</v>
      </c>
    </row>
    <row r="36" spans="1:3" ht="15.75">
      <c r="A36" s="4"/>
      <c r="B36" s="5" t="s">
        <v>53</v>
      </c>
      <c r="C36" s="19">
        <f>C34*1.18</f>
        <v>65.3248</v>
      </c>
    </row>
    <row r="37" spans="1:3" ht="15.75">
      <c r="A37" s="4"/>
      <c r="B37" s="5" t="s">
        <v>54</v>
      </c>
      <c r="C37" s="19">
        <f>C34*1.18</f>
        <v>65.3248</v>
      </c>
    </row>
    <row r="38" spans="1:3" ht="15.75">
      <c r="A38" s="1" t="s">
        <v>55</v>
      </c>
      <c r="B38" s="2" t="s">
        <v>56</v>
      </c>
      <c r="C38" s="3">
        <f>C39+C40+C41</f>
        <v>167.08</v>
      </c>
    </row>
    <row r="39" spans="1:3" ht="15">
      <c r="A39" s="4"/>
      <c r="B39" s="5" t="s">
        <v>57</v>
      </c>
      <c r="C39" s="6">
        <f>ROUND(C35*C10,3)</f>
        <v>51.912</v>
      </c>
    </row>
    <row r="40" spans="1:3" ht="15">
      <c r="A40" s="4"/>
      <c r="B40" s="5" t="s">
        <v>58</v>
      </c>
      <c r="C40" s="6">
        <f>ROUND(C36*C11,3)</f>
        <v>56.898</v>
      </c>
    </row>
    <row r="41" spans="1:3" ht="15">
      <c r="A41" s="4"/>
      <c r="B41" s="5" t="s">
        <v>59</v>
      </c>
      <c r="C41" s="6">
        <f>ROUND(C12*C37,3)</f>
        <v>58.27</v>
      </c>
    </row>
    <row r="42" spans="1:3" ht="15.75">
      <c r="A42" s="1" t="s">
        <v>60</v>
      </c>
      <c r="B42" s="2" t="s">
        <v>61</v>
      </c>
      <c r="C42" s="11">
        <f>ROUND(C10*(55.36-C35),3)</f>
        <v>1527.121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2199.589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160.709</v>
      </c>
    </row>
    <row r="47" spans="1:3" ht="15">
      <c r="A47" s="4"/>
      <c r="B47" s="5" t="s">
        <v>66</v>
      </c>
      <c r="C47" s="6">
        <v>52.204</v>
      </c>
    </row>
    <row r="48" spans="1:3" ht="15">
      <c r="A48" s="4"/>
      <c r="B48" s="5" t="s">
        <v>58</v>
      </c>
      <c r="C48" s="6">
        <v>51.999</v>
      </c>
    </row>
    <row r="49" spans="1:3" ht="15">
      <c r="A49" s="4"/>
      <c r="B49" s="5" t="s">
        <v>59</v>
      </c>
      <c r="C49" s="6">
        <v>56.506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129</v>
      </c>
    </row>
    <row r="52" spans="1:3" ht="15.75">
      <c r="A52" s="1" t="s">
        <v>71</v>
      </c>
      <c r="B52" s="2" t="s">
        <v>72</v>
      </c>
      <c r="C52" s="11">
        <f>C53+C54+C55+C56</f>
        <v>-666.0969999999999</v>
      </c>
    </row>
    <row r="53" spans="1:3" ht="15">
      <c r="A53" s="4"/>
      <c r="B53" s="5" t="s">
        <v>73</v>
      </c>
      <c r="C53" s="6">
        <f>C39-C47</f>
        <v>-0.2920000000000016</v>
      </c>
    </row>
    <row r="54" spans="1:3" ht="15">
      <c r="A54" s="4"/>
      <c r="B54" s="5" t="s">
        <v>74</v>
      </c>
      <c r="C54" s="6">
        <f>C40-C48</f>
        <v>4.899000000000001</v>
      </c>
    </row>
    <row r="55" spans="1:3" ht="15">
      <c r="A55" s="4"/>
      <c r="B55" s="5" t="s">
        <v>75</v>
      </c>
      <c r="C55" s="13">
        <f>C42-C44</f>
        <v>-672.4679999999998</v>
      </c>
    </row>
    <row r="56" spans="1:3" ht="15">
      <c r="A56" s="4"/>
      <c r="B56" s="5" t="s">
        <v>59</v>
      </c>
      <c r="C56" s="6">
        <f>C41-C49</f>
        <v>1.764000000000003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141.59322033898306</v>
      </c>
    </row>
    <row r="59" spans="1:3" ht="15.75">
      <c r="A59" s="1" t="s">
        <v>78</v>
      </c>
      <c r="B59" s="2" t="s">
        <v>79</v>
      </c>
      <c r="C59" s="12">
        <f>C60+C61+C62+C63</f>
        <v>4344</v>
      </c>
    </row>
    <row r="60" spans="1:3" ht="15">
      <c r="A60" s="5"/>
      <c r="B60" s="5" t="s">
        <v>91</v>
      </c>
      <c r="C60" s="15">
        <v>2109</v>
      </c>
    </row>
    <row r="61" spans="1:3" ht="15">
      <c r="A61" s="5"/>
      <c r="B61" s="5" t="s">
        <v>82</v>
      </c>
      <c r="C61" s="15">
        <v>341</v>
      </c>
    </row>
    <row r="62" spans="1:3" ht="15">
      <c r="A62" s="5"/>
      <c r="B62" s="5" t="s">
        <v>92</v>
      </c>
      <c r="C62" s="16">
        <v>1894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zoomScalePageLayoutView="0" workbookViewId="0" topLeftCell="A1">
      <selection activeCell="C63" sqref="C63"/>
    </sheetView>
  </sheetViews>
  <sheetFormatPr defaultColWidth="9.140625" defaultRowHeight="12.75"/>
  <cols>
    <col min="1" max="1" width="15.57421875" style="0" customWidth="1"/>
    <col min="2" max="2" width="48.421875" style="0" customWidth="1"/>
    <col min="3" max="3" width="22.140625" style="0" customWidth="1"/>
  </cols>
  <sheetData>
    <row r="1" spans="1:3" ht="15">
      <c r="A1" s="91" t="s">
        <v>102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85.018</v>
      </c>
    </row>
    <row r="6" spans="1:3" ht="15">
      <c r="A6" s="4" t="s">
        <v>7</v>
      </c>
      <c r="B6" s="5" t="s">
        <v>8</v>
      </c>
      <c r="C6" s="6">
        <v>3.402</v>
      </c>
    </row>
    <row r="7" spans="1:3" ht="15.75">
      <c r="A7" s="1" t="s">
        <v>9</v>
      </c>
      <c r="B7" s="2" t="s">
        <v>100</v>
      </c>
      <c r="C7" s="3">
        <v>8.31</v>
      </c>
    </row>
    <row r="8" spans="1:3" ht="15.75">
      <c r="A8" s="1" t="s">
        <v>10</v>
      </c>
      <c r="B8" s="2" t="s">
        <v>11</v>
      </c>
      <c r="C8" s="3">
        <f>C5-C6-C7</f>
        <v>73.306</v>
      </c>
    </row>
    <row r="9" spans="1:3" ht="15.75">
      <c r="A9" s="1" t="s">
        <v>12</v>
      </c>
      <c r="B9" s="2" t="s">
        <v>13</v>
      </c>
      <c r="C9" s="3">
        <f>C10+C11+C12+C13</f>
        <v>73.306</v>
      </c>
    </row>
    <row r="10" spans="1:3" ht="15">
      <c r="A10" s="4"/>
      <c r="B10" s="5" t="s">
        <v>14</v>
      </c>
      <c r="C10" s="6">
        <v>68.145</v>
      </c>
    </row>
    <row r="11" spans="1:3" ht="15">
      <c r="A11" s="4"/>
      <c r="B11" s="5" t="s">
        <v>15</v>
      </c>
      <c r="C11" s="6">
        <v>3.547</v>
      </c>
    </row>
    <row r="12" spans="1:3" ht="15">
      <c r="A12" s="4"/>
      <c r="B12" s="5" t="s">
        <v>16</v>
      </c>
      <c r="C12" s="6">
        <v>1.614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3196.045</v>
      </c>
    </row>
    <row r="16" spans="1:3" ht="15">
      <c r="A16" s="4" t="s">
        <v>22</v>
      </c>
      <c r="B16" s="5" t="s">
        <v>23</v>
      </c>
      <c r="C16" s="6">
        <f>C17+C20+C23+C24</f>
        <v>1235.737</v>
      </c>
    </row>
    <row r="17" spans="1:3" ht="15">
      <c r="A17" s="4"/>
      <c r="B17" s="5" t="s">
        <v>24</v>
      </c>
      <c r="C17" s="6">
        <v>931.149</v>
      </c>
    </row>
    <row r="18" spans="1:3" ht="15">
      <c r="A18" s="4"/>
      <c r="B18" s="5" t="s">
        <v>25</v>
      </c>
      <c r="C18" s="6">
        <v>37.228</v>
      </c>
    </row>
    <row r="19" spans="1:3" ht="15">
      <c r="A19" s="4"/>
      <c r="B19" s="5" t="s">
        <v>26</v>
      </c>
      <c r="C19" s="8">
        <f>C17/C18*1000</f>
        <v>25012.060814440745</v>
      </c>
    </row>
    <row r="20" spans="1:3" ht="15">
      <c r="A20" s="4"/>
      <c r="B20" s="5" t="s">
        <v>27</v>
      </c>
      <c r="C20" s="6">
        <v>15.458</v>
      </c>
    </row>
    <row r="21" spans="1:3" ht="15">
      <c r="A21" s="4"/>
      <c r="B21" s="5" t="s">
        <v>28</v>
      </c>
      <c r="C21" s="6">
        <v>0.398</v>
      </c>
    </row>
    <row r="22" spans="1:3" ht="15">
      <c r="A22" s="4"/>
      <c r="B22" s="5" t="s">
        <v>29</v>
      </c>
      <c r="C22" s="8">
        <f>C20/C21*1000</f>
        <v>38839.195979899494</v>
      </c>
    </row>
    <row r="23" spans="1:3" ht="15">
      <c r="A23" s="4"/>
      <c r="B23" s="5" t="s">
        <v>30</v>
      </c>
      <c r="C23" s="6">
        <v>249.698</v>
      </c>
    </row>
    <row r="24" spans="1:3" ht="15">
      <c r="A24" s="4"/>
      <c r="B24" s="5" t="s">
        <v>31</v>
      </c>
      <c r="C24" s="6">
        <v>39.432</v>
      </c>
    </row>
    <row r="25" spans="1:3" ht="15">
      <c r="A25" s="4" t="s">
        <v>32</v>
      </c>
      <c r="B25" s="5" t="s">
        <v>33</v>
      </c>
      <c r="C25" s="6">
        <v>1082.879</v>
      </c>
    </row>
    <row r="26" spans="1:3" ht="15">
      <c r="A26" s="4" t="s">
        <v>34</v>
      </c>
      <c r="B26" s="5" t="s">
        <v>35</v>
      </c>
      <c r="C26" s="6">
        <v>325.859</v>
      </c>
    </row>
    <row r="27" spans="1:3" ht="15">
      <c r="A27" s="4" t="s">
        <v>36</v>
      </c>
      <c r="B27" s="5" t="s">
        <v>37</v>
      </c>
      <c r="C27" s="6">
        <v>57.413</v>
      </c>
    </row>
    <row r="28" spans="1:3" ht="15">
      <c r="A28" s="4" t="s">
        <v>38</v>
      </c>
      <c r="B28" s="5" t="s">
        <v>39</v>
      </c>
      <c r="C28" s="6">
        <v>1.389</v>
      </c>
    </row>
    <row r="29" spans="1:3" ht="15">
      <c r="A29" s="4" t="s">
        <v>40</v>
      </c>
      <c r="B29" s="5" t="s">
        <v>41</v>
      </c>
      <c r="C29" s="6">
        <v>468.768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24</v>
      </c>
    </row>
    <row r="32" spans="1:3" ht="15.75">
      <c r="A32" s="1" t="s">
        <v>46</v>
      </c>
      <c r="B32" s="2" t="s">
        <v>47</v>
      </c>
      <c r="C32" s="9">
        <f>C15/C8</f>
        <v>43.598682236106185</v>
      </c>
    </row>
    <row r="33" spans="1:3" ht="15.75">
      <c r="A33" s="1" t="s">
        <v>48</v>
      </c>
      <c r="B33" s="2" t="s">
        <v>49</v>
      </c>
      <c r="C33" s="9">
        <v>44.84</v>
      </c>
    </row>
    <row r="34" spans="1:3" ht="15.75">
      <c r="A34" s="1" t="s">
        <v>50</v>
      </c>
      <c r="B34" s="2" t="s">
        <v>51</v>
      </c>
      <c r="C34" s="19" t="s">
        <v>105</v>
      </c>
    </row>
    <row r="35" spans="1:3" ht="15">
      <c r="A35" s="4"/>
      <c r="B35" s="5" t="s">
        <v>52</v>
      </c>
      <c r="C35" s="6" t="s">
        <v>104</v>
      </c>
    </row>
    <row r="36" spans="1:3" ht="15.75">
      <c r="A36" s="4"/>
      <c r="B36" s="5" t="s">
        <v>53</v>
      </c>
      <c r="C36" s="19">
        <v>58.1976</v>
      </c>
    </row>
    <row r="37" spans="1:3" ht="15.75">
      <c r="A37" s="4"/>
      <c r="B37" s="5" t="s">
        <v>54</v>
      </c>
      <c r="C37" s="19" t="s">
        <v>106</v>
      </c>
    </row>
    <row r="38" spans="1:3" ht="15.75">
      <c r="A38" s="1" t="s">
        <v>55</v>
      </c>
      <c r="B38" s="2" t="s">
        <v>56</v>
      </c>
      <c r="C38" s="3">
        <f>C39+C40+C41</f>
        <v>369.9</v>
      </c>
    </row>
    <row r="39" spans="1:3" ht="15">
      <c r="A39" s="4"/>
      <c r="B39" s="5" t="s">
        <v>57</v>
      </c>
      <c r="C39" s="6">
        <v>105.969</v>
      </c>
    </row>
    <row r="40" spans="1:3" ht="15">
      <c r="A40" s="4"/>
      <c r="B40" s="5" t="s">
        <v>58</v>
      </c>
      <c r="C40" s="6">
        <v>217.523</v>
      </c>
    </row>
    <row r="41" spans="1:3" ht="15">
      <c r="A41" s="4"/>
      <c r="B41" s="5" t="s">
        <v>59</v>
      </c>
      <c r="C41" s="6">
        <v>46.408</v>
      </c>
    </row>
    <row r="42" spans="1:3" ht="15.75">
      <c r="A42" s="1" t="s">
        <v>60</v>
      </c>
      <c r="B42" s="2" t="s">
        <v>61</v>
      </c>
      <c r="C42" s="11">
        <v>3439.808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2642.413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417.30199999999996</v>
      </c>
    </row>
    <row r="47" spans="1:3" ht="15">
      <c r="A47" s="4"/>
      <c r="B47" s="5" t="s">
        <v>66</v>
      </c>
      <c r="C47" s="6">
        <v>104.461</v>
      </c>
    </row>
    <row r="48" spans="1:3" ht="15">
      <c r="A48" s="4"/>
      <c r="B48" s="5" t="s">
        <v>58</v>
      </c>
      <c r="C48" s="6">
        <v>217.523</v>
      </c>
    </row>
    <row r="49" spans="1:3" ht="15">
      <c r="A49" s="4"/>
      <c r="B49" s="5" t="s">
        <v>59</v>
      </c>
      <c r="C49" s="6">
        <v>95.318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137</v>
      </c>
    </row>
    <row r="52" spans="1:3" ht="15.75">
      <c r="A52" s="1" t="s">
        <v>71</v>
      </c>
      <c r="B52" s="2" t="s">
        <v>72</v>
      </c>
      <c r="C52" s="11">
        <f>C53+C54+C55+C56</f>
        <v>749.993</v>
      </c>
    </row>
    <row r="53" spans="1:3" ht="15">
      <c r="A53" s="4"/>
      <c r="B53" s="5" t="s">
        <v>73</v>
      </c>
      <c r="C53" s="6">
        <f>C39-C47</f>
        <v>1.5079999999999956</v>
      </c>
    </row>
    <row r="54" spans="1:3" ht="15">
      <c r="A54" s="4"/>
      <c r="B54" s="5" t="s">
        <v>74</v>
      </c>
      <c r="C54" s="6">
        <f>C40-C48</f>
        <v>0</v>
      </c>
    </row>
    <row r="55" spans="1:3" ht="15">
      <c r="A55" s="4"/>
      <c r="B55" s="5" t="s">
        <v>75</v>
      </c>
      <c r="C55" s="13">
        <f>C42-C44</f>
        <v>797.395</v>
      </c>
    </row>
    <row r="56" spans="1:3" ht="15">
      <c r="A56" s="4"/>
      <c r="B56" s="5" t="s">
        <v>59</v>
      </c>
      <c r="C56" s="6">
        <f>C41-C49</f>
        <v>-48.91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313.47457627118644</v>
      </c>
    </row>
    <row r="59" spans="1:3" ht="15.75">
      <c r="A59" s="1" t="s">
        <v>78</v>
      </c>
      <c r="B59" s="2" t="s">
        <v>79</v>
      </c>
      <c r="C59" s="12">
        <f>C60+C61+C62+C63</f>
        <v>8784</v>
      </c>
    </row>
    <row r="60" spans="1:3" ht="15">
      <c r="A60" s="5"/>
      <c r="B60" s="5" t="s">
        <v>91</v>
      </c>
      <c r="C60" s="15">
        <v>4394</v>
      </c>
    </row>
    <row r="61" spans="1:3" ht="15">
      <c r="A61" s="5"/>
      <c r="B61" s="5" t="s">
        <v>82</v>
      </c>
      <c r="C61" s="15">
        <v>1090</v>
      </c>
    </row>
    <row r="62" spans="1:3" ht="15">
      <c r="A62" s="5"/>
      <c r="B62" s="5" t="s">
        <v>92</v>
      </c>
      <c r="C62" s="16">
        <v>3300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10.8515625" style="0" customWidth="1"/>
    <col min="2" max="2" width="35.8515625" style="0" customWidth="1"/>
    <col min="3" max="3" width="21.28125" style="0" customWidth="1"/>
  </cols>
  <sheetData>
    <row r="1" spans="1:3" ht="33.75" customHeight="1">
      <c r="A1" s="91" t="s">
        <v>123</v>
      </c>
      <c r="B1" s="91"/>
      <c r="C1" s="91"/>
    </row>
    <row r="2" spans="1:3" ht="37.5" customHeight="1">
      <c r="A2" s="92" t="s">
        <v>1</v>
      </c>
      <c r="B2" s="92"/>
      <c r="C2" s="92"/>
    </row>
    <row r="3" spans="1:3" ht="12.75">
      <c r="A3" s="98"/>
      <c r="B3" s="93" t="s">
        <v>3</v>
      </c>
      <c r="C3" s="93" t="s">
        <v>124</v>
      </c>
    </row>
    <row r="4" spans="1:3" ht="12.75">
      <c r="A4" s="99"/>
      <c r="B4" s="94"/>
      <c r="C4" s="94"/>
    </row>
    <row r="5" spans="1:3" ht="15.75">
      <c r="A5" s="1" t="s">
        <v>5</v>
      </c>
      <c r="B5" s="41" t="s">
        <v>6</v>
      </c>
      <c r="C5" s="42">
        <v>220.884</v>
      </c>
    </row>
    <row r="6" spans="1:3" ht="15">
      <c r="A6" s="4" t="s">
        <v>7</v>
      </c>
      <c r="B6" s="43" t="s">
        <v>8</v>
      </c>
      <c r="C6" s="44">
        <v>8.836</v>
      </c>
    </row>
    <row r="7" spans="1:3" ht="15.75">
      <c r="A7" s="1" t="s">
        <v>9</v>
      </c>
      <c r="B7" s="41" t="s">
        <v>109</v>
      </c>
      <c r="C7" s="42">
        <v>32.062</v>
      </c>
    </row>
    <row r="8" spans="1:3" ht="15.75">
      <c r="A8" s="1" t="s">
        <v>10</v>
      </c>
      <c r="B8" s="41" t="s">
        <v>11</v>
      </c>
      <c r="C8" s="42">
        <f>C5-C6-C7</f>
        <v>179.986</v>
      </c>
    </row>
    <row r="9" spans="1:3" ht="15.75">
      <c r="A9" s="1" t="s">
        <v>12</v>
      </c>
      <c r="B9" s="41" t="s">
        <v>13</v>
      </c>
      <c r="C9" s="42">
        <f>C10+C11+C12+C13</f>
        <v>179.981</v>
      </c>
    </row>
    <row r="10" spans="1:3" ht="15">
      <c r="A10" s="4"/>
      <c r="B10" s="43" t="s">
        <v>14</v>
      </c>
      <c r="C10" s="44">
        <v>146.928</v>
      </c>
    </row>
    <row r="11" spans="1:3" ht="15">
      <c r="A11" s="4"/>
      <c r="B11" s="43" t="s">
        <v>15</v>
      </c>
      <c r="C11" s="44">
        <v>8.141</v>
      </c>
    </row>
    <row r="12" spans="1:3" ht="15">
      <c r="A12" s="4"/>
      <c r="B12" s="43" t="s">
        <v>16</v>
      </c>
      <c r="C12" s="44">
        <v>14.405</v>
      </c>
    </row>
    <row r="13" spans="1:3" ht="15">
      <c r="A13" s="1"/>
      <c r="B13" s="43" t="s">
        <v>17</v>
      </c>
      <c r="C13" s="44">
        <v>10.507</v>
      </c>
    </row>
    <row r="14" spans="1:3" ht="15.75">
      <c r="A14" s="1" t="s">
        <v>18</v>
      </c>
      <c r="B14" s="41" t="s">
        <v>19</v>
      </c>
      <c r="C14" s="42">
        <f>C8-C9</f>
        <v>0.0049999999999954525</v>
      </c>
    </row>
    <row r="15" spans="1:3" ht="15.75">
      <c r="A15" s="1" t="s">
        <v>20</v>
      </c>
      <c r="B15" s="41" t="s">
        <v>21</v>
      </c>
      <c r="C15" s="42">
        <f>C16+C25+C26+C27+C28+C29+C30+C31</f>
        <v>4521.964999999999</v>
      </c>
    </row>
    <row r="16" spans="1:3" ht="15">
      <c r="A16" s="4" t="s">
        <v>22</v>
      </c>
      <c r="B16" s="43" t="s">
        <v>23</v>
      </c>
      <c r="C16" s="44">
        <f>C17+C20+C23+C24</f>
        <v>2487.0069999999996</v>
      </c>
    </row>
    <row r="17" spans="1:3" ht="15">
      <c r="A17" s="4"/>
      <c r="B17" s="43" t="s">
        <v>24</v>
      </c>
      <c r="C17" s="44">
        <v>2127.288</v>
      </c>
    </row>
    <row r="18" spans="1:3" ht="15">
      <c r="A18" s="4"/>
      <c r="B18" s="43" t="s">
        <v>25</v>
      </c>
      <c r="C18" s="44">
        <v>72.466</v>
      </c>
    </row>
    <row r="19" spans="1:3" ht="15">
      <c r="A19" s="4"/>
      <c r="B19" s="43" t="s">
        <v>26</v>
      </c>
      <c r="C19" s="45">
        <f>C17/C18*1000</f>
        <v>29355.670245356447</v>
      </c>
    </row>
    <row r="20" spans="1:3" ht="15">
      <c r="A20" s="4"/>
      <c r="B20" s="43" t="s">
        <v>27</v>
      </c>
      <c r="C20" s="44">
        <v>29.453</v>
      </c>
    </row>
    <row r="21" spans="1:3" ht="15">
      <c r="A21" s="4"/>
      <c r="B21" s="43" t="s">
        <v>28</v>
      </c>
      <c r="C21" s="44">
        <v>0.652</v>
      </c>
    </row>
    <row r="22" spans="1:3" ht="15">
      <c r="A22" s="4"/>
      <c r="B22" s="43" t="s">
        <v>29</v>
      </c>
      <c r="C22" s="45">
        <f>C20/C21*1000</f>
        <v>45173.31288343558</v>
      </c>
    </row>
    <row r="23" spans="1:3" ht="15">
      <c r="A23" s="4"/>
      <c r="B23" s="43" t="s">
        <v>30</v>
      </c>
      <c r="C23" s="44">
        <v>230.575</v>
      </c>
    </row>
    <row r="24" spans="1:3" ht="15">
      <c r="A24" s="4"/>
      <c r="B24" s="43" t="s">
        <v>110</v>
      </c>
      <c r="C24" s="44">
        <v>99.691</v>
      </c>
    </row>
    <row r="25" spans="1:3" ht="15">
      <c r="A25" s="4" t="s">
        <v>32</v>
      </c>
      <c r="B25" s="43" t="s">
        <v>33</v>
      </c>
      <c r="C25" s="44">
        <v>939.112</v>
      </c>
    </row>
    <row r="26" spans="1:3" ht="15">
      <c r="A26" s="4" t="s">
        <v>34</v>
      </c>
      <c r="B26" s="43" t="s">
        <v>35</v>
      </c>
      <c r="C26" s="44">
        <v>281.538</v>
      </c>
    </row>
    <row r="27" spans="1:3" ht="15">
      <c r="A27" s="4" t="s">
        <v>36</v>
      </c>
      <c r="B27" s="43" t="s">
        <v>37</v>
      </c>
      <c r="C27" s="44">
        <v>414.205</v>
      </c>
    </row>
    <row r="28" spans="1:3" ht="15">
      <c r="A28" s="4" t="s">
        <v>38</v>
      </c>
      <c r="B28" s="43" t="s">
        <v>39</v>
      </c>
      <c r="C28" s="44">
        <v>1.083</v>
      </c>
    </row>
    <row r="29" spans="1:3" ht="15">
      <c r="A29" s="4" t="s">
        <v>40</v>
      </c>
      <c r="B29" s="43" t="s">
        <v>41</v>
      </c>
      <c r="C29" s="44">
        <v>379.29</v>
      </c>
    </row>
    <row r="30" spans="1:3" ht="15">
      <c r="A30" s="4" t="s">
        <v>42</v>
      </c>
      <c r="B30" s="43" t="s">
        <v>43</v>
      </c>
      <c r="C30" s="44">
        <v>0</v>
      </c>
    </row>
    <row r="31" spans="1:3" ht="15">
      <c r="A31" s="4" t="s">
        <v>44</v>
      </c>
      <c r="B31" s="43" t="s">
        <v>45</v>
      </c>
      <c r="C31" s="44">
        <v>19.73</v>
      </c>
    </row>
    <row r="32" spans="1:3" ht="15.75">
      <c r="A32" s="1" t="s">
        <v>46</v>
      </c>
      <c r="B32" s="41" t="s">
        <v>47</v>
      </c>
      <c r="C32" s="46">
        <f>C15/C8</f>
        <v>25.123981865256184</v>
      </c>
    </row>
    <row r="33" spans="1:3" ht="15.75">
      <c r="A33" s="1" t="s">
        <v>48</v>
      </c>
      <c r="B33" s="41" t="s">
        <v>49</v>
      </c>
      <c r="C33" s="46">
        <v>24.91</v>
      </c>
    </row>
    <row r="34" spans="1:3" ht="15.75">
      <c r="A34" s="1" t="s">
        <v>50</v>
      </c>
      <c r="B34" s="41" t="s">
        <v>51</v>
      </c>
      <c r="C34" s="59">
        <v>25.89</v>
      </c>
    </row>
    <row r="35" spans="1:3" ht="15">
      <c r="A35" s="4"/>
      <c r="B35" s="43" t="s">
        <v>52</v>
      </c>
      <c r="C35" s="45">
        <v>1.82</v>
      </c>
    </row>
    <row r="36" spans="1:3" ht="15">
      <c r="A36" s="4"/>
      <c r="B36" s="43" t="s">
        <v>53</v>
      </c>
      <c r="C36" s="47">
        <f>C34*1.18</f>
        <v>30.5502</v>
      </c>
    </row>
    <row r="37" spans="1:3" ht="15">
      <c r="A37" s="4"/>
      <c r="B37" s="43" t="s">
        <v>54</v>
      </c>
      <c r="C37" s="47">
        <f>C36</f>
        <v>30.5502</v>
      </c>
    </row>
    <row r="38" spans="1:3" ht="15.75">
      <c r="A38" s="1" t="s">
        <v>55</v>
      </c>
      <c r="B38" s="41" t="s">
        <v>56</v>
      </c>
      <c r="C38" s="42">
        <f>C39+C40+C41</f>
        <v>956.194</v>
      </c>
    </row>
    <row r="39" spans="1:3" ht="15">
      <c r="A39" s="4"/>
      <c r="B39" s="43" t="s">
        <v>57</v>
      </c>
      <c r="C39" s="44">
        <f>ROUND(C35*C10,3)</f>
        <v>267.409</v>
      </c>
    </row>
    <row r="40" spans="1:3" ht="15">
      <c r="A40" s="4"/>
      <c r="B40" s="43" t="s">
        <v>58</v>
      </c>
      <c r="C40" s="44">
        <f>ROUND(C36*C11,3)</f>
        <v>248.709</v>
      </c>
    </row>
    <row r="41" spans="1:3" ht="15">
      <c r="A41" s="4"/>
      <c r="B41" s="43" t="s">
        <v>59</v>
      </c>
      <c r="C41" s="44">
        <f>ROUND(C12*C37,3)</f>
        <v>440.076</v>
      </c>
    </row>
    <row r="42" spans="1:3" ht="15.75">
      <c r="A42" s="1" t="s">
        <v>60</v>
      </c>
      <c r="B42" s="41" t="s">
        <v>61</v>
      </c>
      <c r="C42" s="48">
        <f>ROUND(C10*(25.89-C35),3)</f>
        <v>3536.557</v>
      </c>
    </row>
    <row r="43" spans="1:3" ht="15.75">
      <c r="A43" s="1"/>
      <c r="B43" s="41"/>
      <c r="C43" s="48" t="s">
        <v>4</v>
      </c>
    </row>
    <row r="44" spans="1:3" ht="15.75">
      <c r="A44" s="1" t="s">
        <v>62</v>
      </c>
      <c r="B44" s="41" t="s">
        <v>63</v>
      </c>
      <c r="C44" s="48">
        <v>5116.411</v>
      </c>
    </row>
    <row r="45" spans="1:3" ht="15.75">
      <c r="A45" s="1"/>
      <c r="B45" s="41"/>
      <c r="C45" s="48" t="s">
        <v>4</v>
      </c>
    </row>
    <row r="46" spans="1:3" ht="15.75">
      <c r="A46" s="1" t="s">
        <v>64</v>
      </c>
      <c r="B46" s="41" t="s">
        <v>65</v>
      </c>
      <c r="C46" s="42">
        <f>C47+C48+C49</f>
        <v>865.9179999999999</v>
      </c>
    </row>
    <row r="47" spans="1:3" ht="15">
      <c r="A47" s="4"/>
      <c r="B47" s="43" t="s">
        <v>66</v>
      </c>
      <c r="C47" s="44">
        <v>252.475</v>
      </c>
    </row>
    <row r="48" spans="1:3" ht="15">
      <c r="A48" s="4"/>
      <c r="B48" s="43" t="s">
        <v>58</v>
      </c>
      <c r="C48" s="44">
        <v>219.757</v>
      </c>
    </row>
    <row r="49" spans="1:3" ht="15">
      <c r="A49" s="4"/>
      <c r="B49" s="43" t="s">
        <v>59</v>
      </c>
      <c r="C49" s="44">
        <v>393.686</v>
      </c>
    </row>
    <row r="50" spans="1:3" ht="15.75">
      <c r="A50" s="1" t="s">
        <v>67</v>
      </c>
      <c r="B50" s="41" t="s">
        <v>68</v>
      </c>
      <c r="C50" s="49">
        <v>8548</v>
      </c>
    </row>
    <row r="51" spans="1:3" ht="15.75">
      <c r="A51" s="1" t="s">
        <v>69</v>
      </c>
      <c r="B51" s="41" t="s">
        <v>70</v>
      </c>
      <c r="C51" s="49">
        <v>399</v>
      </c>
    </row>
    <row r="52" spans="1:3" ht="15.75">
      <c r="A52" s="1" t="s">
        <v>71</v>
      </c>
      <c r="B52" s="41" t="s">
        <v>72</v>
      </c>
      <c r="C52" s="48">
        <f>C53+C54+C55+C56</f>
        <v>-1489.5780000000002</v>
      </c>
    </row>
    <row r="53" spans="1:3" ht="15">
      <c r="A53" s="4"/>
      <c r="B53" s="43" t="s">
        <v>73</v>
      </c>
      <c r="C53" s="44">
        <f>C39-C47</f>
        <v>14.933999999999997</v>
      </c>
    </row>
    <row r="54" spans="1:3" ht="15">
      <c r="A54" s="4"/>
      <c r="B54" s="43" t="s">
        <v>74</v>
      </c>
      <c r="C54" s="44">
        <f>C40-C48</f>
        <v>28.951999999999998</v>
      </c>
    </row>
    <row r="55" spans="1:3" ht="15">
      <c r="A55" s="4"/>
      <c r="B55" s="43" t="s">
        <v>75</v>
      </c>
      <c r="C55" s="50">
        <f>C42-C44</f>
        <v>-1579.8540000000003</v>
      </c>
    </row>
    <row r="56" spans="1:3" ht="15">
      <c r="A56" s="4"/>
      <c r="B56" s="43" t="s">
        <v>59</v>
      </c>
      <c r="C56" s="44">
        <f>C41-C49</f>
        <v>46.39000000000004</v>
      </c>
    </row>
    <row r="57" spans="1:3" ht="15">
      <c r="A57" s="4"/>
      <c r="B57" s="43"/>
      <c r="C57" s="44" t="s">
        <v>4</v>
      </c>
    </row>
    <row r="58" spans="1:3" ht="15.75">
      <c r="A58" s="1" t="s">
        <v>76</v>
      </c>
      <c r="B58" s="41" t="s">
        <v>77</v>
      </c>
      <c r="C58" s="51">
        <f>C38/1.18</f>
        <v>810.3338983050847</v>
      </c>
    </row>
    <row r="59" spans="1:3" ht="15.75">
      <c r="A59" s="1" t="s">
        <v>78</v>
      </c>
      <c r="B59" s="41" t="s">
        <v>79</v>
      </c>
      <c r="C59" s="49">
        <f>C60+C61+C62+C63</f>
        <v>4344</v>
      </c>
    </row>
    <row r="60" spans="1:3" ht="15">
      <c r="A60" s="43"/>
      <c r="B60" s="43" t="s">
        <v>80</v>
      </c>
      <c r="C60" s="52">
        <v>212</v>
      </c>
    </row>
    <row r="61" spans="1:3" ht="15">
      <c r="A61" s="43"/>
      <c r="B61" s="43" t="s">
        <v>81</v>
      </c>
      <c r="C61" s="52">
        <v>2480</v>
      </c>
    </row>
    <row r="62" spans="1:3" ht="15">
      <c r="A62" s="43"/>
      <c r="B62" s="43" t="s">
        <v>82</v>
      </c>
      <c r="C62" s="53">
        <v>1448</v>
      </c>
    </row>
    <row r="63" spans="1:3" ht="15">
      <c r="A63" s="43"/>
      <c r="B63" s="43" t="s">
        <v>80</v>
      </c>
      <c r="C63" s="53">
        <v>204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2" max="2" width="43.57421875" style="0" bestFit="1" customWidth="1"/>
    <col min="3" max="3" width="21.421875" style="0" customWidth="1"/>
  </cols>
  <sheetData>
    <row r="1" spans="1:3" ht="24" customHeight="1">
      <c r="A1" s="91" t="s">
        <v>126</v>
      </c>
      <c r="B1" s="91"/>
      <c r="C1" s="91"/>
    </row>
    <row r="2" spans="1:3" ht="30" customHeight="1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127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54.878</v>
      </c>
    </row>
    <row r="6" spans="1:3" ht="15">
      <c r="A6" s="4" t="s">
        <v>7</v>
      </c>
      <c r="B6" s="5" t="s">
        <v>8</v>
      </c>
      <c r="C6" s="6">
        <v>2.195</v>
      </c>
    </row>
    <row r="7" spans="1:3" ht="15.75">
      <c r="A7" s="1" t="s">
        <v>9</v>
      </c>
      <c r="B7" s="2" t="s">
        <v>125</v>
      </c>
      <c r="C7" s="3">
        <v>5.349</v>
      </c>
    </row>
    <row r="8" spans="1:3" ht="15.75">
      <c r="A8" s="1" t="s">
        <v>10</v>
      </c>
      <c r="B8" s="2" t="s">
        <v>11</v>
      </c>
      <c r="C8" s="3">
        <f>C5-C6-C7</f>
        <v>47.334</v>
      </c>
    </row>
    <row r="9" spans="1:3" ht="15.75">
      <c r="A9" s="1" t="s">
        <v>12</v>
      </c>
      <c r="B9" s="2" t="s">
        <v>13</v>
      </c>
      <c r="C9" s="3">
        <f>C10+C11+C12+C13</f>
        <v>47.315000000000005</v>
      </c>
    </row>
    <row r="10" spans="1:3" ht="15">
      <c r="A10" s="4"/>
      <c r="B10" s="5" t="s">
        <v>14</v>
      </c>
      <c r="C10" s="6">
        <v>45.051</v>
      </c>
    </row>
    <row r="11" spans="1:3" ht="15">
      <c r="A11" s="4"/>
      <c r="B11" s="5" t="s">
        <v>15</v>
      </c>
      <c r="C11" s="6">
        <v>1.049</v>
      </c>
    </row>
    <row r="12" spans="1:3" ht="15">
      <c r="A12" s="4"/>
      <c r="B12" s="5" t="s">
        <v>16</v>
      </c>
      <c r="C12" s="6">
        <v>1.215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0.01899999999999835</v>
      </c>
    </row>
    <row r="15" spans="1:3" ht="15.75">
      <c r="A15" s="1" t="s">
        <v>20</v>
      </c>
      <c r="B15" s="2" t="s">
        <v>21</v>
      </c>
      <c r="C15" s="3">
        <f>C16+C25+C26+C27+C28+C29+C30+C31</f>
        <v>2831.1059999999998</v>
      </c>
    </row>
    <row r="16" spans="1:3" ht="15">
      <c r="A16" s="4" t="s">
        <v>22</v>
      </c>
      <c r="B16" s="5" t="s">
        <v>23</v>
      </c>
      <c r="C16" s="6">
        <f>C17+C20+C23+C24</f>
        <v>1137.991</v>
      </c>
    </row>
    <row r="17" spans="1:3" ht="15">
      <c r="A17" s="4"/>
      <c r="B17" s="5" t="s">
        <v>24</v>
      </c>
      <c r="C17" s="6">
        <v>900.075</v>
      </c>
    </row>
    <row r="18" spans="1:3" ht="15">
      <c r="A18" s="4"/>
      <c r="B18" s="5" t="s">
        <v>25</v>
      </c>
      <c r="C18" s="6">
        <v>30.447</v>
      </c>
    </row>
    <row r="19" spans="1:3" ht="15">
      <c r="A19" s="4"/>
      <c r="B19" s="5" t="s">
        <v>26</v>
      </c>
      <c r="C19" s="8">
        <f>C17/C18*1000</f>
        <v>29562.02581535127</v>
      </c>
    </row>
    <row r="20" spans="1:3" ht="15">
      <c r="A20" s="4"/>
      <c r="B20" s="5" t="s">
        <v>27</v>
      </c>
      <c r="C20" s="6">
        <v>12.402</v>
      </c>
    </row>
    <row r="21" spans="1:3" ht="15">
      <c r="A21" s="4"/>
      <c r="B21" s="5" t="s">
        <v>28</v>
      </c>
      <c r="C21" s="6">
        <v>0.269</v>
      </c>
    </row>
    <row r="22" spans="1:3" ht="15">
      <c r="A22" s="4"/>
      <c r="B22" s="5" t="s">
        <v>29</v>
      </c>
      <c r="C22" s="8">
        <f>C20/C21*1000</f>
        <v>46104.089219330854</v>
      </c>
    </row>
    <row r="23" spans="1:3" ht="15">
      <c r="A23" s="4"/>
      <c r="B23" s="5" t="s">
        <v>30</v>
      </c>
      <c r="C23" s="6">
        <v>210.483</v>
      </c>
    </row>
    <row r="24" spans="1:3" ht="15">
      <c r="A24" s="4"/>
      <c r="B24" s="5" t="s">
        <v>31</v>
      </c>
      <c r="C24" s="6">
        <v>15.031</v>
      </c>
    </row>
    <row r="25" spans="1:3" ht="15">
      <c r="A25" s="4" t="s">
        <v>32</v>
      </c>
      <c r="B25" s="5" t="s">
        <v>33</v>
      </c>
      <c r="C25" s="6">
        <v>953.118</v>
      </c>
    </row>
    <row r="26" spans="1:3" ht="15">
      <c r="A26" s="4" t="s">
        <v>34</v>
      </c>
      <c r="B26" s="5" t="s">
        <v>35</v>
      </c>
      <c r="C26" s="6">
        <v>284.265</v>
      </c>
    </row>
    <row r="27" spans="1:3" ht="15">
      <c r="A27" s="4" t="s">
        <v>36</v>
      </c>
      <c r="B27" s="5" t="s">
        <v>37</v>
      </c>
      <c r="C27" s="6">
        <v>43.06</v>
      </c>
    </row>
    <row r="28" spans="1:3" ht="15">
      <c r="A28" s="4" t="s">
        <v>38</v>
      </c>
      <c r="B28" s="5" t="s">
        <v>39</v>
      </c>
      <c r="C28" s="6">
        <v>1.024</v>
      </c>
    </row>
    <row r="29" spans="1:3" ht="15">
      <c r="A29" s="4" t="s">
        <v>40</v>
      </c>
      <c r="B29" s="5" t="s">
        <v>41</v>
      </c>
      <c r="C29" s="6">
        <v>392.13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19.518</v>
      </c>
    </row>
    <row r="32" spans="1:3" ht="15.75">
      <c r="A32" s="1" t="s">
        <v>46</v>
      </c>
      <c r="B32" s="2" t="s">
        <v>47</v>
      </c>
      <c r="C32" s="9">
        <f>C15/C8</f>
        <v>59.81125617949042</v>
      </c>
    </row>
    <row r="33" spans="1:3" ht="15.75">
      <c r="A33" s="1" t="s">
        <v>48</v>
      </c>
      <c r="B33" s="2" t="s">
        <v>49</v>
      </c>
      <c r="C33" s="9">
        <v>52.87</v>
      </c>
    </row>
    <row r="34" spans="1:3" ht="15.75">
      <c r="A34" s="1" t="s">
        <v>50</v>
      </c>
      <c r="B34" s="2" t="s">
        <v>51</v>
      </c>
      <c r="C34" s="9">
        <v>55.36</v>
      </c>
    </row>
    <row r="35" spans="1:3" ht="15">
      <c r="A35" s="4"/>
      <c r="B35" s="5" t="s">
        <v>52</v>
      </c>
      <c r="C35" s="8" t="s">
        <v>128</v>
      </c>
    </row>
    <row r="36" spans="1:3" ht="15.75">
      <c r="A36" s="4"/>
      <c r="B36" s="5" t="s">
        <v>53</v>
      </c>
      <c r="C36" s="19">
        <f>C34*1.18</f>
        <v>65.3248</v>
      </c>
    </row>
    <row r="37" spans="1:3" ht="15.75">
      <c r="A37" s="4"/>
      <c r="B37" s="5" t="s">
        <v>54</v>
      </c>
      <c r="C37" s="19">
        <f>C34*1.18</f>
        <v>65.3248</v>
      </c>
    </row>
    <row r="38" spans="1:3" ht="15.75">
      <c r="A38" s="1" t="s">
        <v>55</v>
      </c>
      <c r="B38" s="2" t="s">
        <v>56</v>
      </c>
      <c r="C38" s="3">
        <f>C39+C40+C41</f>
        <v>231.046</v>
      </c>
    </row>
    <row r="39" spans="1:3" ht="15">
      <c r="A39" s="4"/>
      <c r="B39" s="5" t="s">
        <v>57</v>
      </c>
      <c r="C39" s="6">
        <v>83.15</v>
      </c>
    </row>
    <row r="40" spans="1:3" ht="15">
      <c r="A40" s="4"/>
      <c r="B40" s="5" t="s">
        <v>58</v>
      </c>
      <c r="C40" s="6">
        <f>ROUND(C36*C11,3)</f>
        <v>68.526</v>
      </c>
    </row>
    <row r="41" spans="1:3" ht="15">
      <c r="A41" s="4"/>
      <c r="B41" s="5" t="s">
        <v>59</v>
      </c>
      <c r="C41" s="6">
        <f>ROUND(C12*C37,3)</f>
        <v>79.37</v>
      </c>
    </row>
    <row r="42" spans="1:3" ht="15.75">
      <c r="A42" s="1" t="s">
        <v>60</v>
      </c>
      <c r="B42" s="2" t="s">
        <v>61</v>
      </c>
      <c r="C42" s="11">
        <v>2410.874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2523.635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222.35199999999998</v>
      </c>
    </row>
    <row r="47" spans="1:3" ht="15">
      <c r="A47" s="4"/>
      <c r="B47" s="5" t="s">
        <v>66</v>
      </c>
      <c r="C47" s="6">
        <v>83.257</v>
      </c>
    </row>
    <row r="48" spans="1:3" ht="15">
      <c r="A48" s="4"/>
      <c r="B48" s="5" t="s">
        <v>58</v>
      </c>
      <c r="C48" s="6">
        <v>61.032</v>
      </c>
    </row>
    <row r="49" spans="1:3" ht="15">
      <c r="A49" s="4"/>
      <c r="B49" s="5" t="s">
        <v>59</v>
      </c>
      <c r="C49" s="6">
        <v>78.063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131</v>
      </c>
    </row>
    <row r="52" spans="1:3" ht="15.75">
      <c r="A52" s="1" t="s">
        <v>71</v>
      </c>
      <c r="B52" s="2" t="s">
        <v>72</v>
      </c>
      <c r="C52" s="11">
        <f>C53+C54+C55+C56</f>
        <v>-104.06700000000042</v>
      </c>
    </row>
    <row r="53" spans="1:3" ht="15">
      <c r="A53" s="4"/>
      <c r="B53" s="5" t="s">
        <v>73</v>
      </c>
      <c r="C53" s="6">
        <f>C39-C47</f>
        <v>-0.10699999999999932</v>
      </c>
    </row>
    <row r="54" spans="1:3" ht="15">
      <c r="A54" s="4"/>
      <c r="B54" s="5" t="s">
        <v>74</v>
      </c>
      <c r="C54" s="6">
        <f>C40-C48</f>
        <v>7.494</v>
      </c>
    </row>
    <row r="55" spans="1:3" ht="15">
      <c r="A55" s="4"/>
      <c r="B55" s="5" t="s">
        <v>75</v>
      </c>
      <c r="C55" s="13">
        <f>C42-C44</f>
        <v>-112.76100000000042</v>
      </c>
    </row>
    <row r="56" spans="1:3" ht="15">
      <c r="A56" s="4"/>
      <c r="B56" s="5" t="s">
        <v>59</v>
      </c>
      <c r="C56" s="6">
        <f>C41-C49</f>
        <v>1.3070000000000022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195.80169491525425</v>
      </c>
    </row>
    <row r="59" spans="1:3" ht="15.75">
      <c r="A59" s="1" t="s">
        <v>78</v>
      </c>
      <c r="B59" s="2" t="s">
        <v>79</v>
      </c>
      <c r="C59" s="12">
        <f>C60+C61+C62+C63</f>
        <v>6552</v>
      </c>
    </row>
    <row r="60" spans="1:3" ht="15">
      <c r="A60" s="5"/>
      <c r="B60" s="5" t="s">
        <v>91</v>
      </c>
      <c r="C60" s="15">
        <v>2384</v>
      </c>
    </row>
    <row r="61" spans="1:3" ht="15">
      <c r="A61" s="5"/>
      <c r="B61" s="5" t="s">
        <v>82</v>
      </c>
      <c r="C61" s="15">
        <v>785</v>
      </c>
    </row>
    <row r="62" spans="1:3" ht="15">
      <c r="A62" s="5"/>
      <c r="B62" s="5" t="s">
        <v>92</v>
      </c>
      <c r="C62" s="16">
        <v>3383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8"/>
    </sheetView>
  </sheetViews>
  <sheetFormatPr defaultColWidth="9.140625" defaultRowHeight="12.75"/>
  <cols>
    <col min="2" max="2" width="39.140625" style="0" customWidth="1"/>
    <col min="3" max="3" width="19.140625" style="0" customWidth="1"/>
  </cols>
  <sheetData>
    <row r="1" spans="1:3" ht="27" customHeight="1">
      <c r="A1" s="91" t="s">
        <v>126</v>
      </c>
      <c r="B1" s="91"/>
      <c r="C1" s="91"/>
    </row>
    <row r="2" spans="1:3" ht="39.75" customHeight="1">
      <c r="A2" s="92" t="s">
        <v>1</v>
      </c>
      <c r="B2" s="92"/>
      <c r="C2" s="92"/>
    </row>
    <row r="3" spans="1:3" ht="12.75">
      <c r="A3" s="98"/>
      <c r="B3" s="93" t="s">
        <v>3</v>
      </c>
      <c r="C3" s="93" t="s">
        <v>127</v>
      </c>
    </row>
    <row r="4" spans="1:3" ht="12.75">
      <c r="A4" s="99"/>
      <c r="B4" s="94"/>
      <c r="C4" s="94"/>
    </row>
    <row r="5" spans="1:3" ht="15.75">
      <c r="A5" s="1" t="s">
        <v>5</v>
      </c>
      <c r="B5" s="41" t="s">
        <v>6</v>
      </c>
      <c r="C5" s="42">
        <v>326.124</v>
      </c>
    </row>
    <row r="6" spans="1:3" ht="15">
      <c r="A6" s="4" t="s">
        <v>7</v>
      </c>
      <c r="B6" s="43" t="s">
        <v>8</v>
      </c>
      <c r="C6" s="44">
        <v>13.046</v>
      </c>
    </row>
    <row r="7" spans="1:3" ht="15.75">
      <c r="A7" s="1" t="s">
        <v>9</v>
      </c>
      <c r="B7" s="41" t="s">
        <v>109</v>
      </c>
      <c r="C7" s="42">
        <v>47.337</v>
      </c>
    </row>
    <row r="8" spans="1:3" ht="15.75">
      <c r="A8" s="1" t="s">
        <v>10</v>
      </c>
      <c r="B8" s="41" t="s">
        <v>11</v>
      </c>
      <c r="C8" s="42">
        <f>C5-C6-C7</f>
        <v>265.74100000000004</v>
      </c>
    </row>
    <row r="9" spans="1:3" ht="15.75">
      <c r="A9" s="1" t="s">
        <v>12</v>
      </c>
      <c r="B9" s="41" t="s">
        <v>13</v>
      </c>
      <c r="C9" s="42">
        <f>C10+C11+C12+C13</f>
        <v>265.734</v>
      </c>
    </row>
    <row r="10" spans="1:3" ht="15">
      <c r="A10" s="4"/>
      <c r="B10" s="43" t="s">
        <v>14</v>
      </c>
      <c r="C10" s="44">
        <v>224.96</v>
      </c>
    </row>
    <row r="11" spans="1:3" ht="15">
      <c r="A11" s="4"/>
      <c r="B11" s="43" t="s">
        <v>15</v>
      </c>
      <c r="C11" s="44">
        <v>9.835</v>
      </c>
    </row>
    <row r="12" spans="1:3" ht="15">
      <c r="A12" s="4"/>
      <c r="B12" s="43" t="s">
        <v>16</v>
      </c>
      <c r="C12" s="44">
        <v>18.641</v>
      </c>
    </row>
    <row r="13" spans="1:3" ht="15">
      <c r="A13" s="1"/>
      <c r="B13" s="43" t="s">
        <v>17</v>
      </c>
      <c r="C13" s="44">
        <v>12.298</v>
      </c>
    </row>
    <row r="14" spans="1:3" ht="15.75">
      <c r="A14" s="1" t="s">
        <v>18</v>
      </c>
      <c r="B14" s="41" t="s">
        <v>19</v>
      </c>
      <c r="C14" s="42">
        <f>C8-C9</f>
        <v>0.007000000000061846</v>
      </c>
    </row>
    <row r="15" spans="1:3" ht="15.75">
      <c r="A15" s="1" t="s">
        <v>20</v>
      </c>
      <c r="B15" s="41" t="s">
        <v>21</v>
      </c>
      <c r="C15" s="42">
        <f>C16+C25+C26+C27+C28+C29+C30+C31</f>
        <v>6685.578999999999</v>
      </c>
    </row>
    <row r="16" spans="1:3" ht="15">
      <c r="A16" s="4" t="s">
        <v>22</v>
      </c>
      <c r="B16" s="43" t="s">
        <v>23</v>
      </c>
      <c r="C16" s="44">
        <f>C17+C20+C23+C24</f>
        <v>3650.7889999999998</v>
      </c>
    </row>
    <row r="17" spans="1:3" ht="15">
      <c r="A17" s="4"/>
      <c r="B17" s="43" t="s">
        <v>24</v>
      </c>
      <c r="C17" s="44">
        <v>3164.153</v>
      </c>
    </row>
    <row r="18" spans="1:3" ht="15">
      <c r="A18" s="4"/>
      <c r="B18" s="43" t="s">
        <v>25</v>
      </c>
      <c r="C18" s="44">
        <v>107.072</v>
      </c>
    </row>
    <row r="19" spans="1:3" ht="15">
      <c r="A19" s="4"/>
      <c r="B19" s="43" t="s">
        <v>26</v>
      </c>
      <c r="C19" s="45">
        <f>C17/C18*1000</f>
        <v>29551.638150029885</v>
      </c>
    </row>
    <row r="20" spans="1:3" ht="15">
      <c r="A20" s="4"/>
      <c r="B20" s="43" t="s">
        <v>27</v>
      </c>
      <c r="C20" s="44">
        <v>43.015</v>
      </c>
    </row>
    <row r="21" spans="1:3" ht="15">
      <c r="A21" s="4"/>
      <c r="B21" s="43" t="s">
        <v>28</v>
      </c>
      <c r="C21" s="44">
        <v>0.945</v>
      </c>
    </row>
    <row r="22" spans="1:3" ht="15">
      <c r="A22" s="4"/>
      <c r="B22" s="43" t="s">
        <v>29</v>
      </c>
      <c r="C22" s="45">
        <f>C20/C21*1000</f>
        <v>45518.51851851852</v>
      </c>
    </row>
    <row r="23" spans="1:3" ht="15">
      <c r="A23" s="4"/>
      <c r="B23" s="43" t="s">
        <v>30</v>
      </c>
      <c r="C23" s="44">
        <v>333.492</v>
      </c>
    </row>
    <row r="24" spans="1:3" ht="15">
      <c r="A24" s="4"/>
      <c r="B24" s="43" t="s">
        <v>110</v>
      </c>
      <c r="C24" s="44">
        <v>110.129</v>
      </c>
    </row>
    <row r="25" spans="1:3" ht="15">
      <c r="A25" s="4" t="s">
        <v>32</v>
      </c>
      <c r="B25" s="43" t="s">
        <v>33</v>
      </c>
      <c r="C25" s="44">
        <v>1393.425</v>
      </c>
    </row>
    <row r="26" spans="1:3" ht="15">
      <c r="A26" s="4" t="s">
        <v>34</v>
      </c>
      <c r="B26" s="43" t="s">
        <v>35</v>
      </c>
      <c r="C26" s="44">
        <v>418.699</v>
      </c>
    </row>
    <row r="27" spans="1:3" ht="15">
      <c r="A27" s="4" t="s">
        <v>36</v>
      </c>
      <c r="B27" s="43" t="s">
        <v>37</v>
      </c>
      <c r="C27" s="44">
        <v>621.308</v>
      </c>
    </row>
    <row r="28" spans="1:3" ht="15">
      <c r="A28" s="4" t="s">
        <v>38</v>
      </c>
      <c r="B28" s="43" t="s">
        <v>39</v>
      </c>
      <c r="C28" s="44">
        <v>1.083</v>
      </c>
    </row>
    <row r="29" spans="1:3" ht="15">
      <c r="A29" s="4" t="s">
        <v>40</v>
      </c>
      <c r="B29" s="43" t="s">
        <v>41</v>
      </c>
      <c r="C29" s="44">
        <v>579.654</v>
      </c>
    </row>
    <row r="30" spans="1:3" ht="15">
      <c r="A30" s="4" t="s">
        <v>42</v>
      </c>
      <c r="B30" s="43" t="s">
        <v>43</v>
      </c>
      <c r="C30" s="44">
        <v>0</v>
      </c>
    </row>
    <row r="31" spans="1:3" ht="15">
      <c r="A31" s="4" t="s">
        <v>44</v>
      </c>
      <c r="B31" s="43" t="s">
        <v>45</v>
      </c>
      <c r="C31" s="44">
        <v>20.621</v>
      </c>
    </row>
    <row r="32" spans="1:3" ht="15.75">
      <c r="A32" s="1" t="s">
        <v>46</v>
      </c>
      <c r="B32" s="41" t="s">
        <v>47</v>
      </c>
      <c r="C32" s="46">
        <f>C15/C8</f>
        <v>25.15825183167068</v>
      </c>
    </row>
    <row r="33" spans="1:3" ht="15.75">
      <c r="A33" s="1" t="s">
        <v>48</v>
      </c>
      <c r="B33" s="41" t="s">
        <v>49</v>
      </c>
      <c r="C33" s="46">
        <v>24.91</v>
      </c>
    </row>
    <row r="34" spans="1:3" ht="15.75">
      <c r="A34" s="1" t="s">
        <v>50</v>
      </c>
      <c r="B34" s="41" t="s">
        <v>51</v>
      </c>
      <c r="C34" s="59">
        <v>25.89</v>
      </c>
    </row>
    <row r="35" spans="1:3" ht="15">
      <c r="A35" s="4"/>
      <c r="B35" s="43" t="s">
        <v>52</v>
      </c>
      <c r="C35" s="45" t="s">
        <v>128</v>
      </c>
    </row>
    <row r="36" spans="1:3" ht="15">
      <c r="A36" s="4"/>
      <c r="B36" s="43" t="s">
        <v>53</v>
      </c>
      <c r="C36" s="47">
        <f>C34*1.18</f>
        <v>30.5502</v>
      </c>
    </row>
    <row r="37" spans="1:3" ht="15">
      <c r="A37" s="4"/>
      <c r="B37" s="43" t="s">
        <v>54</v>
      </c>
      <c r="C37" s="47">
        <f>C36</f>
        <v>30.5502</v>
      </c>
    </row>
    <row r="38" spans="1:3" ht="15.75">
      <c r="A38" s="1" t="s">
        <v>55</v>
      </c>
      <c r="B38" s="41" t="s">
        <v>56</v>
      </c>
      <c r="C38" s="42">
        <f>C39+C40+C41</f>
        <v>1284.836</v>
      </c>
    </row>
    <row r="39" spans="1:3" ht="15">
      <c r="A39" s="4"/>
      <c r="B39" s="43" t="s">
        <v>57</v>
      </c>
      <c r="C39" s="44">
        <v>414.889</v>
      </c>
    </row>
    <row r="40" spans="1:3" ht="15">
      <c r="A40" s="4"/>
      <c r="B40" s="43" t="s">
        <v>58</v>
      </c>
      <c r="C40" s="44">
        <f>ROUND(C36*C11,3)</f>
        <v>300.461</v>
      </c>
    </row>
    <row r="41" spans="1:3" ht="15">
      <c r="A41" s="4"/>
      <c r="B41" s="43" t="s">
        <v>59</v>
      </c>
      <c r="C41" s="44">
        <f>ROUND(C12*C37,3)</f>
        <v>569.486</v>
      </c>
    </row>
    <row r="42" spans="1:3" ht="15.75">
      <c r="A42" s="1" t="s">
        <v>60</v>
      </c>
      <c r="B42" s="41" t="s">
        <v>61</v>
      </c>
      <c r="C42" s="48">
        <v>5409.325</v>
      </c>
    </row>
    <row r="43" spans="1:3" ht="15.75">
      <c r="A43" s="1"/>
      <c r="B43" s="41"/>
      <c r="C43" s="48" t="s">
        <v>4</v>
      </c>
    </row>
    <row r="44" spans="1:3" ht="15.75">
      <c r="A44" s="1" t="s">
        <v>62</v>
      </c>
      <c r="B44" s="41" t="s">
        <v>63</v>
      </c>
      <c r="C44" s="48">
        <v>5792.365</v>
      </c>
    </row>
    <row r="45" spans="1:3" ht="15.75">
      <c r="A45" s="1"/>
      <c r="B45" s="41"/>
      <c r="C45" s="48" t="s">
        <v>4</v>
      </c>
    </row>
    <row r="46" spans="1:3" ht="15.75">
      <c r="A46" s="1" t="s">
        <v>64</v>
      </c>
      <c r="B46" s="41" t="s">
        <v>65</v>
      </c>
      <c r="C46" s="42">
        <f>C47+C48+C49</f>
        <v>1230.797</v>
      </c>
    </row>
    <row r="47" spans="1:3" ht="15">
      <c r="A47" s="4"/>
      <c r="B47" s="43" t="s">
        <v>66</v>
      </c>
      <c r="C47" s="44">
        <v>397.69</v>
      </c>
    </row>
    <row r="48" spans="1:3" ht="15">
      <c r="A48" s="4"/>
      <c r="B48" s="43" t="s">
        <v>58</v>
      </c>
      <c r="C48" s="44">
        <v>287.556</v>
      </c>
    </row>
    <row r="49" spans="1:3" ht="15">
      <c r="A49" s="4"/>
      <c r="B49" s="43" t="s">
        <v>59</v>
      </c>
      <c r="C49" s="44">
        <v>545.551</v>
      </c>
    </row>
    <row r="50" spans="1:3" ht="15.75">
      <c r="A50" s="1" t="s">
        <v>67</v>
      </c>
      <c r="B50" s="41" t="s">
        <v>68</v>
      </c>
      <c r="C50" s="49">
        <v>8548</v>
      </c>
    </row>
    <row r="51" spans="1:3" ht="15.75">
      <c r="A51" s="1" t="s">
        <v>69</v>
      </c>
      <c r="B51" s="41" t="s">
        <v>70</v>
      </c>
      <c r="C51" s="49">
        <v>387</v>
      </c>
    </row>
    <row r="52" spans="1:3" ht="15.75">
      <c r="A52" s="1" t="s">
        <v>71</v>
      </c>
      <c r="B52" s="41" t="s">
        <v>72</v>
      </c>
      <c r="C52" s="48">
        <f>C53+C54+C55+C56</f>
        <v>-329.001</v>
      </c>
    </row>
    <row r="53" spans="1:3" ht="15">
      <c r="A53" s="4"/>
      <c r="B53" s="43" t="s">
        <v>73</v>
      </c>
      <c r="C53" s="44">
        <f>C39-C47</f>
        <v>17.199000000000012</v>
      </c>
    </row>
    <row r="54" spans="1:3" ht="15">
      <c r="A54" s="4"/>
      <c r="B54" s="43" t="s">
        <v>74</v>
      </c>
      <c r="C54" s="44">
        <f>C40-C48</f>
        <v>12.90500000000003</v>
      </c>
    </row>
    <row r="55" spans="1:3" ht="15">
      <c r="A55" s="4"/>
      <c r="B55" s="43" t="s">
        <v>75</v>
      </c>
      <c r="C55" s="50">
        <f>C42-C44</f>
        <v>-383.03999999999996</v>
      </c>
    </row>
    <row r="56" spans="1:3" ht="15">
      <c r="A56" s="4"/>
      <c r="B56" s="43" t="s">
        <v>59</v>
      </c>
      <c r="C56" s="44">
        <f>C41-C49</f>
        <v>23.934999999999945</v>
      </c>
    </row>
    <row r="57" spans="1:3" ht="15">
      <c r="A57" s="4"/>
      <c r="B57" s="43"/>
      <c r="C57" s="44" t="s">
        <v>4</v>
      </c>
    </row>
    <row r="58" spans="1:3" ht="15.75">
      <c r="A58" s="1" t="s">
        <v>76</v>
      </c>
      <c r="B58" s="41" t="s">
        <v>77</v>
      </c>
      <c r="C58" s="51">
        <f>C38/1.18</f>
        <v>1088.8440677966103</v>
      </c>
    </row>
    <row r="59" spans="1:3" ht="15.75">
      <c r="A59" s="1" t="s">
        <v>78</v>
      </c>
      <c r="B59" s="41" t="s">
        <v>79</v>
      </c>
      <c r="C59" s="49">
        <f>C60+C61+C62+C63</f>
        <v>6552</v>
      </c>
    </row>
    <row r="60" spans="1:3" ht="15">
      <c r="A60" s="43"/>
      <c r="B60" s="43" t="s">
        <v>80</v>
      </c>
      <c r="C60" s="52">
        <v>212</v>
      </c>
    </row>
    <row r="61" spans="1:3" ht="15">
      <c r="A61" s="43"/>
      <c r="B61" s="43" t="s">
        <v>81</v>
      </c>
      <c r="C61" s="52">
        <v>3464</v>
      </c>
    </row>
    <row r="62" spans="1:3" ht="15">
      <c r="A62" s="43"/>
      <c r="B62" s="43" t="s">
        <v>82</v>
      </c>
      <c r="C62" s="53">
        <v>2672</v>
      </c>
    </row>
    <row r="63" spans="1:3" ht="15">
      <c r="A63" s="43"/>
      <c r="B63" s="43" t="s">
        <v>80</v>
      </c>
      <c r="C63" s="53">
        <v>204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84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H59" sqref="H59"/>
    </sheetView>
  </sheetViews>
  <sheetFormatPr defaultColWidth="9.140625" defaultRowHeight="12.75"/>
  <cols>
    <col min="1" max="1" width="6.421875" style="0" customWidth="1"/>
    <col min="2" max="2" width="43.7109375" style="0" customWidth="1"/>
    <col min="3" max="3" width="19.57421875" style="0" customWidth="1"/>
  </cols>
  <sheetData>
    <row r="1" spans="1:3" ht="15">
      <c r="A1" s="91" t="s">
        <v>129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3" t="s">
        <v>3</v>
      </c>
      <c r="C3" s="93" t="s">
        <v>130</v>
      </c>
    </row>
    <row r="4" spans="1:3" ht="12.75">
      <c r="A4" s="99"/>
      <c r="B4" s="94"/>
      <c r="C4" s="94"/>
    </row>
    <row r="5" spans="1:3" ht="15.75">
      <c r="A5" s="1" t="s">
        <v>5</v>
      </c>
      <c r="B5" s="41" t="s">
        <v>6</v>
      </c>
      <c r="C5" s="42">
        <v>440.104</v>
      </c>
    </row>
    <row r="6" spans="1:3" ht="15">
      <c r="A6" s="4" t="s">
        <v>7</v>
      </c>
      <c r="B6" s="43" t="s">
        <v>8</v>
      </c>
      <c r="C6" s="44">
        <v>17.605</v>
      </c>
    </row>
    <row r="7" spans="1:3" ht="15.75">
      <c r="A7" s="1" t="s">
        <v>9</v>
      </c>
      <c r="B7" s="41" t="s">
        <v>109</v>
      </c>
      <c r="C7" s="42">
        <v>63.881</v>
      </c>
    </row>
    <row r="8" spans="1:3" ht="15.75">
      <c r="A8" s="1" t="s">
        <v>10</v>
      </c>
      <c r="B8" s="41" t="s">
        <v>11</v>
      </c>
      <c r="C8" s="42">
        <f>C5-C6-C7</f>
        <v>358.61799999999994</v>
      </c>
    </row>
    <row r="9" spans="1:3" ht="15.75">
      <c r="A9" s="1" t="s">
        <v>12</v>
      </c>
      <c r="B9" s="41" t="s">
        <v>13</v>
      </c>
      <c r="C9" s="42">
        <f>C10+C11+C12+C13</f>
        <v>358.60799999999995</v>
      </c>
    </row>
    <row r="10" spans="1:3" ht="15">
      <c r="A10" s="4"/>
      <c r="B10" s="43" t="s">
        <v>14</v>
      </c>
      <c r="C10" s="44">
        <v>302.606</v>
      </c>
    </row>
    <row r="11" spans="1:3" ht="15">
      <c r="A11" s="4"/>
      <c r="B11" s="43" t="s">
        <v>15</v>
      </c>
      <c r="C11" s="44">
        <v>14.234</v>
      </c>
    </row>
    <row r="12" spans="1:3" ht="15">
      <c r="A12" s="4"/>
      <c r="B12" s="43" t="s">
        <v>16</v>
      </c>
      <c r="C12" s="44">
        <v>24.551</v>
      </c>
    </row>
    <row r="13" spans="1:3" ht="15">
      <c r="A13" s="1"/>
      <c r="B13" s="43" t="s">
        <v>17</v>
      </c>
      <c r="C13" s="44">
        <v>17.217</v>
      </c>
    </row>
    <row r="14" spans="1:3" ht="15.75">
      <c r="A14" s="1" t="s">
        <v>18</v>
      </c>
      <c r="B14" s="41" t="s">
        <v>19</v>
      </c>
      <c r="C14" s="42">
        <f>C8-C9</f>
        <v>0.009999999999990905</v>
      </c>
    </row>
    <row r="15" spans="1:3" ht="15.75">
      <c r="A15" s="1" t="s">
        <v>20</v>
      </c>
      <c r="B15" s="41" t="s">
        <v>21</v>
      </c>
      <c r="C15" s="42">
        <f>C16+C25+C26+C27+C28+C29+C30+C31</f>
        <v>8817.057999999999</v>
      </c>
    </row>
    <row r="16" spans="1:3" ht="15">
      <c r="A16" s="4" t="s">
        <v>22</v>
      </c>
      <c r="B16" s="43" t="s">
        <v>23</v>
      </c>
      <c r="C16" s="44">
        <f>C17+C20+C23+C24</f>
        <v>4855.577</v>
      </c>
    </row>
    <row r="17" spans="1:3" ht="15">
      <c r="A17" s="4"/>
      <c r="B17" s="43" t="s">
        <v>24</v>
      </c>
      <c r="C17" s="44">
        <v>4299.841</v>
      </c>
    </row>
    <row r="18" spans="1:3" ht="15">
      <c r="A18" s="4"/>
      <c r="B18" s="43" t="s">
        <v>25</v>
      </c>
      <c r="C18" s="44">
        <v>144.567</v>
      </c>
    </row>
    <row r="19" spans="1:3" ht="15">
      <c r="A19" s="4"/>
      <c r="B19" s="43" t="s">
        <v>26</v>
      </c>
      <c r="C19" s="45">
        <f>C17/C18*1000</f>
        <v>29742.894298145497</v>
      </c>
    </row>
    <row r="20" spans="1:3" ht="15">
      <c r="A20" s="4"/>
      <c r="B20" s="43" t="s">
        <v>27</v>
      </c>
      <c r="C20" s="44">
        <v>58.705</v>
      </c>
    </row>
    <row r="21" spans="1:3" ht="15">
      <c r="A21" s="4"/>
      <c r="B21" s="43" t="s">
        <v>28</v>
      </c>
      <c r="C21" s="44">
        <v>1.284</v>
      </c>
    </row>
    <row r="22" spans="1:3" ht="15">
      <c r="A22" s="4"/>
      <c r="B22" s="43" t="s">
        <v>29</v>
      </c>
      <c r="C22" s="45">
        <f>C20/C21*1000</f>
        <v>45720.40498442367</v>
      </c>
    </row>
    <row r="23" spans="1:3" ht="15">
      <c r="A23" s="4"/>
      <c r="B23" s="43" t="s">
        <v>30</v>
      </c>
      <c r="C23" s="44">
        <v>366.589</v>
      </c>
    </row>
    <row r="24" spans="1:3" ht="15">
      <c r="A24" s="4"/>
      <c r="B24" s="43" t="s">
        <v>110</v>
      </c>
      <c r="C24" s="44">
        <v>130.442</v>
      </c>
    </row>
    <row r="25" spans="1:3" ht="15">
      <c r="A25" s="4" t="s">
        <v>32</v>
      </c>
      <c r="B25" s="43" t="s">
        <v>33</v>
      </c>
      <c r="C25" s="44">
        <v>1797.071</v>
      </c>
    </row>
    <row r="26" spans="1:3" ht="15">
      <c r="A26" s="4" t="s">
        <v>34</v>
      </c>
      <c r="B26" s="43" t="s">
        <v>35</v>
      </c>
      <c r="C26" s="44">
        <v>540.601</v>
      </c>
    </row>
    <row r="27" spans="1:3" ht="15">
      <c r="A27" s="4" t="s">
        <v>36</v>
      </c>
      <c r="B27" s="43" t="s">
        <v>37</v>
      </c>
      <c r="C27" s="44">
        <v>828.411</v>
      </c>
    </row>
    <row r="28" spans="1:3" ht="15">
      <c r="A28" s="4" t="s">
        <v>38</v>
      </c>
      <c r="B28" s="43" t="s">
        <v>39</v>
      </c>
      <c r="C28" s="44">
        <v>1.083</v>
      </c>
    </row>
    <row r="29" spans="1:3" ht="15">
      <c r="A29" s="4" t="s">
        <v>40</v>
      </c>
      <c r="B29" s="43" t="s">
        <v>41</v>
      </c>
      <c r="C29" s="44">
        <v>756.495</v>
      </c>
    </row>
    <row r="30" spans="1:3" ht="15">
      <c r="A30" s="4" t="s">
        <v>42</v>
      </c>
      <c r="B30" s="43" t="s">
        <v>43</v>
      </c>
      <c r="C30" s="44">
        <v>0</v>
      </c>
    </row>
    <row r="31" spans="1:3" ht="15">
      <c r="A31" s="4" t="s">
        <v>44</v>
      </c>
      <c r="B31" s="43" t="s">
        <v>45</v>
      </c>
      <c r="C31" s="44">
        <v>37.82</v>
      </c>
    </row>
    <row r="32" spans="1:3" ht="15.75">
      <c r="A32" s="1" t="s">
        <v>46</v>
      </c>
      <c r="B32" s="41" t="s">
        <v>47</v>
      </c>
      <c r="C32" s="46">
        <f>C15/C8</f>
        <v>24.58621151197096</v>
      </c>
    </row>
    <row r="33" spans="1:3" ht="15.75">
      <c r="A33" s="1" t="s">
        <v>48</v>
      </c>
      <c r="B33" s="41" t="s">
        <v>49</v>
      </c>
      <c r="C33" s="46">
        <v>24.91</v>
      </c>
    </row>
    <row r="34" spans="1:3" ht="15.75">
      <c r="A34" s="1" t="s">
        <v>50</v>
      </c>
      <c r="B34" s="41" t="s">
        <v>51</v>
      </c>
      <c r="C34" s="59">
        <v>25.89</v>
      </c>
    </row>
    <row r="35" spans="1:3" ht="15">
      <c r="A35" s="4"/>
      <c r="B35" s="43" t="s">
        <v>52</v>
      </c>
      <c r="C35" s="45" t="s">
        <v>128</v>
      </c>
    </row>
    <row r="36" spans="1:3" ht="15">
      <c r="A36" s="4"/>
      <c r="B36" s="43" t="s">
        <v>53</v>
      </c>
      <c r="C36" s="47">
        <f>C34*1.18</f>
        <v>30.5502</v>
      </c>
    </row>
    <row r="37" spans="1:3" ht="15">
      <c r="A37" s="4"/>
      <c r="B37" s="43" t="s">
        <v>54</v>
      </c>
      <c r="C37" s="47">
        <f>C36</f>
        <v>30.5502</v>
      </c>
    </row>
    <row r="38" spans="1:3" ht="15.75">
      <c r="A38" s="1" t="s">
        <v>55</v>
      </c>
      <c r="B38" s="41" t="s">
        <v>56</v>
      </c>
      <c r="C38" s="42">
        <f>C39+C40+C41</f>
        <v>1746.53</v>
      </c>
    </row>
    <row r="39" spans="1:3" ht="15">
      <c r="A39" s="4"/>
      <c r="B39" s="43" t="s">
        <v>57</v>
      </c>
      <c r="C39" s="44">
        <v>561.64</v>
      </c>
    </row>
    <row r="40" spans="1:3" ht="15">
      <c r="A40" s="4"/>
      <c r="B40" s="43" t="s">
        <v>58</v>
      </c>
      <c r="C40" s="44">
        <f>ROUND(C36*C11,3)</f>
        <v>434.852</v>
      </c>
    </row>
    <row r="41" spans="1:3" ht="15">
      <c r="A41" s="4"/>
      <c r="B41" s="43" t="s">
        <v>59</v>
      </c>
      <c r="C41" s="44">
        <f>ROUND(C12*C37,3)</f>
        <v>750.038</v>
      </c>
    </row>
    <row r="42" spans="1:3" ht="15.75">
      <c r="A42" s="1" t="s">
        <v>60</v>
      </c>
      <c r="B42" s="41" t="s">
        <v>61</v>
      </c>
      <c r="C42" s="48">
        <v>7272.829</v>
      </c>
    </row>
    <row r="43" spans="1:3" ht="15.75">
      <c r="A43" s="1"/>
      <c r="B43" s="41"/>
      <c r="C43" s="48" t="s">
        <v>4</v>
      </c>
    </row>
    <row r="44" spans="1:3" ht="15.75">
      <c r="A44" s="1" t="s">
        <v>62</v>
      </c>
      <c r="B44" s="41" t="s">
        <v>63</v>
      </c>
      <c r="C44" s="48">
        <v>6260.476</v>
      </c>
    </row>
    <row r="45" spans="1:3" ht="15.75">
      <c r="A45" s="1"/>
      <c r="B45" s="41"/>
      <c r="C45" s="48" t="s">
        <v>4</v>
      </c>
    </row>
    <row r="46" spans="1:3" ht="15.75">
      <c r="A46" s="1" t="s">
        <v>64</v>
      </c>
      <c r="B46" s="41" t="s">
        <v>65</v>
      </c>
      <c r="C46" s="42">
        <f>C47+C48+C49</f>
        <v>1695.207</v>
      </c>
    </row>
    <row r="47" spans="1:3" ht="15">
      <c r="A47" s="4"/>
      <c r="B47" s="43" t="s">
        <v>66</v>
      </c>
      <c r="C47" s="44">
        <v>550.528</v>
      </c>
    </row>
    <row r="48" spans="1:3" ht="15">
      <c r="A48" s="4"/>
      <c r="B48" s="43" t="s">
        <v>58</v>
      </c>
      <c r="C48" s="44">
        <v>438.556</v>
      </c>
    </row>
    <row r="49" spans="1:3" ht="15">
      <c r="A49" s="4"/>
      <c r="B49" s="43" t="s">
        <v>59</v>
      </c>
      <c r="C49" s="44">
        <v>706.123</v>
      </c>
    </row>
    <row r="50" spans="1:3" ht="15.75">
      <c r="A50" s="1" t="s">
        <v>67</v>
      </c>
      <c r="B50" s="41" t="s">
        <v>68</v>
      </c>
      <c r="C50" s="49">
        <v>8548</v>
      </c>
    </row>
    <row r="51" spans="1:3" ht="15.75">
      <c r="A51" s="1" t="s">
        <v>69</v>
      </c>
      <c r="B51" s="41" t="s">
        <v>70</v>
      </c>
      <c r="C51" s="49">
        <v>376</v>
      </c>
    </row>
    <row r="52" spans="1:3" ht="15.75">
      <c r="A52" s="1" t="s">
        <v>71</v>
      </c>
      <c r="B52" s="41" t="s">
        <v>72</v>
      </c>
      <c r="C52" s="48">
        <f>C53+C54+C55+C56</f>
        <v>1063.676</v>
      </c>
    </row>
    <row r="53" spans="1:3" ht="15">
      <c r="A53" s="4"/>
      <c r="B53" s="43" t="s">
        <v>73</v>
      </c>
      <c r="C53" s="44">
        <f>C39-C47</f>
        <v>11.111999999999966</v>
      </c>
    </row>
    <row r="54" spans="1:3" ht="15">
      <c r="A54" s="4"/>
      <c r="B54" s="43" t="s">
        <v>74</v>
      </c>
      <c r="C54" s="44">
        <f>C40-C48</f>
        <v>-3.7040000000000077</v>
      </c>
    </row>
    <row r="55" spans="1:3" ht="15">
      <c r="A55" s="4"/>
      <c r="B55" s="43" t="s">
        <v>75</v>
      </c>
      <c r="C55" s="50">
        <f>C42-C44</f>
        <v>1012.3530000000001</v>
      </c>
    </row>
    <row r="56" spans="1:3" ht="15">
      <c r="A56" s="4"/>
      <c r="B56" s="43" t="s">
        <v>59</v>
      </c>
      <c r="C56" s="44">
        <f>C41-C49</f>
        <v>43.914999999999964</v>
      </c>
    </row>
    <row r="57" spans="1:3" ht="15">
      <c r="A57" s="4"/>
      <c r="B57" s="43"/>
      <c r="C57" s="44" t="s">
        <v>4</v>
      </c>
    </row>
    <row r="58" spans="1:3" ht="15.75">
      <c r="A58" s="1" t="s">
        <v>76</v>
      </c>
      <c r="B58" s="41" t="s">
        <v>77</v>
      </c>
      <c r="C58" s="51">
        <f>C38/1.18</f>
        <v>1480.1101694915255</v>
      </c>
    </row>
    <row r="59" spans="1:3" ht="15.75">
      <c r="A59" s="1" t="s">
        <v>78</v>
      </c>
      <c r="B59" s="41" t="s">
        <v>79</v>
      </c>
      <c r="C59" s="49">
        <f>C60+C61+C62+C63</f>
        <v>8760</v>
      </c>
    </row>
    <row r="60" spans="1:3" ht="15">
      <c r="A60" s="43"/>
      <c r="B60" s="43" t="s">
        <v>80</v>
      </c>
      <c r="C60" s="52">
        <v>432</v>
      </c>
    </row>
    <row r="61" spans="1:3" ht="15">
      <c r="A61" s="43"/>
      <c r="B61" s="43" t="s">
        <v>81</v>
      </c>
      <c r="C61" s="52">
        <v>4746</v>
      </c>
    </row>
    <row r="62" spans="1:3" ht="15">
      <c r="A62" s="43"/>
      <c r="B62" s="43" t="s">
        <v>82</v>
      </c>
      <c r="C62" s="53">
        <v>3168</v>
      </c>
    </row>
    <row r="63" spans="1:3" ht="15">
      <c r="A63" s="43"/>
      <c r="B63" s="43" t="s">
        <v>80</v>
      </c>
      <c r="C63" s="53">
        <v>414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57">
      <selection activeCell="F69" sqref="F69"/>
    </sheetView>
  </sheetViews>
  <sheetFormatPr defaultColWidth="9.140625" defaultRowHeight="12.75"/>
  <cols>
    <col min="2" max="2" width="38.140625" style="0" customWidth="1"/>
    <col min="3" max="3" width="19.00390625" style="0" customWidth="1"/>
  </cols>
  <sheetData>
    <row r="1" spans="1:3" ht="30" customHeight="1">
      <c r="A1" s="91" t="s">
        <v>129</v>
      </c>
      <c r="B1" s="91"/>
      <c r="C1" s="91"/>
    </row>
    <row r="2" spans="1:3" ht="36" customHeight="1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89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75.424</v>
      </c>
    </row>
    <row r="6" spans="1:3" ht="15">
      <c r="A6" s="4" t="s">
        <v>7</v>
      </c>
      <c r="B6" s="5" t="s">
        <v>8</v>
      </c>
      <c r="C6" s="6">
        <v>3.017</v>
      </c>
    </row>
    <row r="7" spans="1:3" ht="15.75">
      <c r="A7" s="1" t="s">
        <v>9</v>
      </c>
      <c r="B7" s="2" t="s">
        <v>125</v>
      </c>
      <c r="C7" s="3">
        <v>7.351</v>
      </c>
    </row>
    <row r="8" spans="1:3" ht="15.75">
      <c r="A8" s="1" t="s">
        <v>10</v>
      </c>
      <c r="B8" s="2" t="s">
        <v>11</v>
      </c>
      <c r="C8" s="3">
        <f>C5-C6-C7</f>
        <v>65.05600000000001</v>
      </c>
    </row>
    <row r="9" spans="1:3" ht="15.75">
      <c r="A9" s="1" t="s">
        <v>12</v>
      </c>
      <c r="B9" s="2" t="s">
        <v>13</v>
      </c>
      <c r="C9" s="3">
        <f>C10+C11+C12+C13</f>
        <v>65.03699999999999</v>
      </c>
    </row>
    <row r="10" spans="1:3" ht="15">
      <c r="A10" s="4"/>
      <c r="B10" s="5" t="s">
        <v>14</v>
      </c>
      <c r="C10" s="6">
        <v>61.37</v>
      </c>
    </row>
    <row r="11" spans="1:3" ht="15">
      <c r="A11" s="4"/>
      <c r="B11" s="5" t="s">
        <v>15</v>
      </c>
      <c r="C11" s="6">
        <v>1.89</v>
      </c>
    </row>
    <row r="12" spans="1:3" ht="15">
      <c r="A12" s="4"/>
      <c r="B12" s="5" t="s">
        <v>16</v>
      </c>
      <c r="C12" s="6">
        <v>1.777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0.019000000000019668</v>
      </c>
    </row>
    <row r="15" spans="1:3" ht="15.75">
      <c r="A15" s="1" t="s">
        <v>20</v>
      </c>
      <c r="B15" s="2" t="s">
        <v>21</v>
      </c>
      <c r="C15" s="3">
        <f>C16+C25+C26+C27+C28+C29+C30+C31</f>
        <v>3700.7619999999997</v>
      </c>
    </row>
    <row r="16" spans="1:3" ht="15">
      <c r="A16" s="4" t="s">
        <v>22</v>
      </c>
      <c r="B16" s="5" t="s">
        <v>23</v>
      </c>
      <c r="C16" s="6">
        <f>C17+C20+C23+C24</f>
        <v>1491.406</v>
      </c>
    </row>
    <row r="17" spans="1:3" ht="15">
      <c r="A17" s="4"/>
      <c r="B17" s="5" t="s">
        <v>24</v>
      </c>
      <c r="C17" s="6">
        <v>1222.617</v>
      </c>
    </row>
    <row r="18" spans="1:3" ht="15">
      <c r="A18" s="4"/>
      <c r="B18" s="5" t="s">
        <v>25</v>
      </c>
      <c r="C18" s="6">
        <v>41.102</v>
      </c>
    </row>
    <row r="19" spans="1:3" ht="15">
      <c r="A19" s="4"/>
      <c r="B19" s="5" t="s">
        <v>26</v>
      </c>
      <c r="C19" s="8">
        <f>C17/C18*1000</f>
        <v>29745.92477251715</v>
      </c>
    </row>
    <row r="20" spans="1:3" ht="15">
      <c r="A20" s="4"/>
      <c r="B20" s="5" t="s">
        <v>27</v>
      </c>
      <c r="C20" s="6">
        <v>17.308</v>
      </c>
    </row>
    <row r="21" spans="1:3" ht="15">
      <c r="A21" s="4"/>
      <c r="B21" s="5" t="s">
        <v>28</v>
      </c>
      <c r="C21" s="6">
        <v>0.375</v>
      </c>
    </row>
    <row r="22" spans="1:3" ht="15">
      <c r="A22" s="4"/>
      <c r="B22" s="5" t="s">
        <v>29</v>
      </c>
      <c r="C22" s="8">
        <f>C20/C21*1000</f>
        <v>46154.666666666664</v>
      </c>
    </row>
    <row r="23" spans="1:3" ht="15">
      <c r="A23" s="4"/>
      <c r="B23" s="5" t="s">
        <v>30</v>
      </c>
      <c r="C23" s="6">
        <v>235.204</v>
      </c>
    </row>
    <row r="24" spans="1:3" ht="15">
      <c r="A24" s="4"/>
      <c r="B24" s="5" t="s">
        <v>31</v>
      </c>
      <c r="C24" s="6">
        <v>16.277</v>
      </c>
    </row>
    <row r="25" spans="1:3" ht="15">
      <c r="A25" s="4" t="s">
        <v>32</v>
      </c>
      <c r="B25" s="5" t="s">
        <v>33</v>
      </c>
      <c r="C25" s="6">
        <v>1239.38</v>
      </c>
    </row>
    <row r="26" spans="1:3" ht="15">
      <c r="A26" s="4" t="s">
        <v>34</v>
      </c>
      <c r="B26" s="5" t="s">
        <v>35</v>
      </c>
      <c r="C26" s="6">
        <v>370.287</v>
      </c>
    </row>
    <row r="27" spans="1:3" ht="15">
      <c r="A27" s="4" t="s">
        <v>36</v>
      </c>
      <c r="B27" s="5" t="s">
        <v>37</v>
      </c>
      <c r="C27" s="6">
        <v>57.413</v>
      </c>
    </row>
    <row r="28" spans="1:3" ht="15">
      <c r="A28" s="4" t="s">
        <v>38</v>
      </c>
      <c r="B28" s="5" t="s">
        <v>39</v>
      </c>
      <c r="C28" s="6">
        <v>1.024</v>
      </c>
    </row>
    <row r="29" spans="1:3" ht="15">
      <c r="A29" s="4" t="s">
        <v>40</v>
      </c>
      <c r="B29" s="5" t="s">
        <v>41</v>
      </c>
      <c r="C29" s="6">
        <v>521.08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20.172</v>
      </c>
    </row>
    <row r="32" spans="1:3" ht="15.75">
      <c r="A32" s="1" t="s">
        <v>46</v>
      </c>
      <c r="B32" s="2" t="s">
        <v>47</v>
      </c>
      <c r="C32" s="9">
        <f>C15/C8</f>
        <v>56.88579070339399</v>
      </c>
    </row>
    <row r="33" spans="1:3" ht="15.75">
      <c r="A33" s="1" t="s">
        <v>48</v>
      </c>
      <c r="B33" s="2" t="s">
        <v>49</v>
      </c>
      <c r="C33" s="9">
        <v>52.87</v>
      </c>
    </row>
    <row r="34" spans="1:3" ht="15.75">
      <c r="A34" s="1" t="s">
        <v>50</v>
      </c>
      <c r="B34" s="2" t="s">
        <v>51</v>
      </c>
      <c r="C34" s="9">
        <v>55.36</v>
      </c>
    </row>
    <row r="35" spans="1:3" ht="15">
      <c r="A35" s="4"/>
      <c r="B35" s="5" t="s">
        <v>52</v>
      </c>
      <c r="C35" s="8" t="s">
        <v>128</v>
      </c>
    </row>
    <row r="36" spans="1:3" ht="15.75">
      <c r="A36" s="4"/>
      <c r="B36" s="5" t="s">
        <v>53</v>
      </c>
      <c r="C36" s="19">
        <f>C34*1.18</f>
        <v>65.3248</v>
      </c>
    </row>
    <row r="37" spans="1:3" ht="15.75">
      <c r="A37" s="4"/>
      <c r="B37" s="5" t="s">
        <v>54</v>
      </c>
      <c r="C37" s="19">
        <f>C34*1.18</f>
        <v>65.3248</v>
      </c>
    </row>
    <row r="38" spans="1:3" ht="15.75">
      <c r="A38" s="1" t="s">
        <v>55</v>
      </c>
      <c r="B38" s="2" t="s">
        <v>56</v>
      </c>
      <c r="C38" s="3">
        <f>C39+C40+C41</f>
        <v>353.539</v>
      </c>
    </row>
    <row r="39" spans="1:3" ht="15">
      <c r="A39" s="4"/>
      <c r="B39" s="5" t="s">
        <v>57</v>
      </c>
      <c r="C39" s="6">
        <v>113.993</v>
      </c>
    </row>
    <row r="40" spans="1:3" ht="15">
      <c r="A40" s="4"/>
      <c r="B40" s="5" t="s">
        <v>58</v>
      </c>
      <c r="C40" s="6">
        <f>ROUND(C36*C11,3)</f>
        <v>123.464</v>
      </c>
    </row>
    <row r="41" spans="1:3" ht="15">
      <c r="A41" s="4"/>
      <c r="B41" s="5" t="s">
        <v>59</v>
      </c>
      <c r="C41" s="6">
        <f>ROUND(C12*C37,3)</f>
        <v>116.082</v>
      </c>
    </row>
    <row r="42" spans="1:3" ht="15.75">
      <c r="A42" s="1" t="s">
        <v>60</v>
      </c>
      <c r="B42" s="2" t="s">
        <v>61</v>
      </c>
      <c r="C42" s="11">
        <v>3283.451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2755.524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344.954</v>
      </c>
    </row>
    <row r="47" spans="1:3" ht="15">
      <c r="A47" s="4"/>
      <c r="B47" s="5" t="s">
        <v>66</v>
      </c>
      <c r="C47" s="6">
        <v>115.645</v>
      </c>
    </row>
    <row r="48" spans="1:3" ht="15">
      <c r="A48" s="4"/>
      <c r="B48" s="5" t="s">
        <v>58</v>
      </c>
      <c r="C48" s="6">
        <v>119.759</v>
      </c>
    </row>
    <row r="49" spans="1:3" ht="15">
      <c r="A49" s="4"/>
      <c r="B49" s="5" t="s">
        <v>59</v>
      </c>
      <c r="C49" s="6">
        <v>109.55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131</v>
      </c>
    </row>
    <row r="52" spans="1:3" ht="15.75">
      <c r="A52" s="1" t="s">
        <v>71</v>
      </c>
      <c r="B52" s="2" t="s">
        <v>72</v>
      </c>
      <c r="C52" s="11">
        <f>C53+C54+C55+C56</f>
        <v>536.5120000000002</v>
      </c>
    </row>
    <row r="53" spans="1:3" ht="15">
      <c r="A53" s="4"/>
      <c r="B53" s="5" t="s">
        <v>73</v>
      </c>
      <c r="C53" s="6">
        <f>C39-C47</f>
        <v>-1.652000000000001</v>
      </c>
    </row>
    <row r="54" spans="1:3" ht="15">
      <c r="A54" s="4"/>
      <c r="B54" s="5" t="s">
        <v>74</v>
      </c>
      <c r="C54" s="6">
        <f>C40-C48</f>
        <v>3.7049999999999983</v>
      </c>
    </row>
    <row r="55" spans="1:3" ht="15">
      <c r="A55" s="4"/>
      <c r="B55" s="5" t="s">
        <v>75</v>
      </c>
      <c r="C55" s="13">
        <f>C42-C44</f>
        <v>527.9270000000001</v>
      </c>
    </row>
    <row r="56" spans="1:3" ht="15">
      <c r="A56" s="4"/>
      <c r="B56" s="5" t="s">
        <v>59</v>
      </c>
      <c r="C56" s="6">
        <f>C41-C49</f>
        <v>6.5319999999999965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299.6093220338983</v>
      </c>
    </row>
    <row r="59" spans="1:3" ht="15.75">
      <c r="A59" s="1" t="s">
        <v>78</v>
      </c>
      <c r="B59" s="2" t="s">
        <v>79</v>
      </c>
      <c r="C59" s="12">
        <f>C60+C61+C62+C63</f>
        <v>8760</v>
      </c>
    </row>
    <row r="60" spans="1:3" ht="15">
      <c r="A60" s="5"/>
      <c r="B60" s="5" t="s">
        <v>91</v>
      </c>
      <c r="C60" s="15">
        <v>3425</v>
      </c>
    </row>
    <row r="61" spans="1:3" ht="15">
      <c r="A61" s="5"/>
      <c r="B61" s="5" t="s">
        <v>82</v>
      </c>
      <c r="C61" s="15">
        <v>1115</v>
      </c>
    </row>
    <row r="62" spans="1:3" ht="15">
      <c r="A62" s="5"/>
      <c r="B62" s="5" t="s">
        <v>92</v>
      </c>
      <c r="C62" s="16">
        <v>4220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A1" sqref="A1:C67"/>
    </sheetView>
  </sheetViews>
  <sheetFormatPr defaultColWidth="9.140625" defaultRowHeight="12.75"/>
  <cols>
    <col min="2" max="2" width="40.57421875" style="0" customWidth="1"/>
    <col min="3" max="3" width="22.00390625" style="0" customWidth="1"/>
    <col min="4" max="4" width="12.57421875" style="0" bestFit="1" customWidth="1"/>
  </cols>
  <sheetData>
    <row r="1" spans="1:3" ht="15">
      <c r="A1" s="91" t="s">
        <v>132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8" t="s">
        <v>3</v>
      </c>
      <c r="C3" s="98" t="s">
        <v>107</v>
      </c>
    </row>
    <row r="4" spans="1:3" ht="12.75">
      <c r="A4" s="99"/>
      <c r="B4" s="99"/>
      <c r="C4" s="99"/>
    </row>
    <row r="5" spans="1:3" ht="15.75">
      <c r="A5" s="41" t="s">
        <v>5</v>
      </c>
      <c r="B5" s="41" t="s">
        <v>6</v>
      </c>
      <c r="C5" s="42">
        <v>112.384</v>
      </c>
    </row>
    <row r="6" spans="1:3" ht="15">
      <c r="A6" s="43" t="s">
        <v>7</v>
      </c>
      <c r="B6" s="43" t="s">
        <v>8</v>
      </c>
      <c r="C6" s="44">
        <f>C5*0.04</f>
        <v>4.49536</v>
      </c>
    </row>
    <row r="7" spans="1:3" ht="15.75">
      <c r="A7" s="41" t="s">
        <v>9</v>
      </c>
      <c r="B7" s="41" t="s">
        <v>133</v>
      </c>
      <c r="C7" s="42">
        <v>11.771</v>
      </c>
    </row>
    <row r="8" spans="1:3" ht="15.75">
      <c r="A8" s="41" t="s">
        <v>10</v>
      </c>
      <c r="B8" s="41" t="s">
        <v>11</v>
      </c>
      <c r="C8" s="42">
        <f>C5-C6-C7</f>
        <v>96.11764</v>
      </c>
    </row>
    <row r="9" spans="1:3" ht="15.75">
      <c r="A9" s="41" t="s">
        <v>12</v>
      </c>
      <c r="B9" s="41" t="s">
        <v>13</v>
      </c>
      <c r="C9" s="42">
        <f>C10+C11+C12+C13</f>
        <v>93.965</v>
      </c>
    </row>
    <row r="10" spans="1:3" ht="15">
      <c r="A10" s="43"/>
      <c r="B10" s="43" t="s">
        <v>14</v>
      </c>
      <c r="C10" s="44">
        <v>77.997</v>
      </c>
    </row>
    <row r="11" spans="1:3" ht="15">
      <c r="A11" s="43"/>
      <c r="B11" s="43" t="s">
        <v>15</v>
      </c>
      <c r="C11" s="44">
        <v>4.195</v>
      </c>
    </row>
    <row r="12" spans="1:3" ht="15">
      <c r="A12" s="43"/>
      <c r="B12" s="43" t="s">
        <v>16</v>
      </c>
      <c r="C12" s="44">
        <v>5.999</v>
      </c>
    </row>
    <row r="13" spans="1:3" ht="15">
      <c r="A13" s="41"/>
      <c r="B13" s="43" t="s">
        <v>17</v>
      </c>
      <c r="C13" s="44">
        <v>5.774</v>
      </c>
    </row>
    <row r="14" spans="1:3" ht="15.75">
      <c r="A14" s="41" t="s">
        <v>18</v>
      </c>
      <c r="B14" s="41" t="s">
        <v>19</v>
      </c>
      <c r="C14" s="42">
        <f>C8-C9</f>
        <v>2.152639999999991</v>
      </c>
    </row>
    <row r="15" spans="1:3" ht="15.75">
      <c r="A15" s="41" t="s">
        <v>20</v>
      </c>
      <c r="B15" s="41" t="s">
        <v>21</v>
      </c>
      <c r="C15" s="42">
        <f>C16+C25+C26+C27+C28+C29+C30+C31</f>
        <v>2306.96711</v>
      </c>
    </row>
    <row r="16" spans="1:3" ht="15">
      <c r="A16" s="43" t="s">
        <v>22</v>
      </c>
      <c r="B16" s="43" t="s">
        <v>23</v>
      </c>
      <c r="C16" s="44">
        <f>C17+C20+C23+C24</f>
        <v>1210.94911</v>
      </c>
    </row>
    <row r="17" spans="1:3" ht="15">
      <c r="A17" s="43"/>
      <c r="B17" s="43" t="s">
        <v>24</v>
      </c>
      <c r="C17" s="44">
        <v>1112.61323</v>
      </c>
    </row>
    <row r="18" spans="1:3" ht="15">
      <c r="A18" s="43"/>
      <c r="B18" s="43" t="s">
        <v>25</v>
      </c>
      <c r="C18" s="44">
        <v>36.025</v>
      </c>
    </row>
    <row r="19" spans="1:3" ht="15">
      <c r="A19" s="43"/>
      <c r="B19" s="43" t="s">
        <v>26</v>
      </c>
      <c r="C19" s="45">
        <f>C17/C18*1000</f>
        <v>30884.475503122834</v>
      </c>
    </row>
    <row r="20" spans="1:4" ht="15">
      <c r="A20" s="43"/>
      <c r="B20" s="43" t="s">
        <v>27</v>
      </c>
      <c r="C20" s="44">
        <v>18.23388</v>
      </c>
      <c r="D20" s="60">
        <f>C17+C20</f>
        <v>1130.84711</v>
      </c>
    </row>
    <row r="21" spans="1:3" ht="15">
      <c r="A21" s="43"/>
      <c r="B21" s="43" t="s">
        <v>28</v>
      </c>
      <c r="C21" s="44">
        <v>0.376</v>
      </c>
    </row>
    <row r="22" spans="1:3" ht="15">
      <c r="A22" s="43"/>
      <c r="B22" s="43" t="s">
        <v>29</v>
      </c>
      <c r="C22" s="45">
        <f>C20/C21*1000</f>
        <v>48494.36170212766</v>
      </c>
    </row>
    <row r="23" spans="1:3" ht="15">
      <c r="A23" s="43"/>
      <c r="B23" s="43" t="s">
        <v>30</v>
      </c>
      <c r="C23" s="44">
        <v>43.097</v>
      </c>
    </row>
    <row r="24" spans="1:3" ht="15">
      <c r="A24" s="43"/>
      <c r="B24" s="43" t="s">
        <v>110</v>
      </c>
      <c r="C24" s="44">
        <v>37.005</v>
      </c>
    </row>
    <row r="25" spans="1:3" ht="15">
      <c r="A25" s="43" t="s">
        <v>32</v>
      </c>
      <c r="B25" s="43" t="s">
        <v>33</v>
      </c>
      <c r="C25" s="44">
        <v>518.967</v>
      </c>
    </row>
    <row r="26" spans="1:3" ht="15">
      <c r="A26" s="43" t="s">
        <v>34</v>
      </c>
      <c r="B26" s="43" t="s">
        <v>35</v>
      </c>
      <c r="C26" s="44">
        <v>156.024</v>
      </c>
    </row>
    <row r="27" spans="1:3" ht="15">
      <c r="A27" s="43" t="s">
        <v>36</v>
      </c>
      <c r="B27" s="43" t="s">
        <v>37</v>
      </c>
      <c r="C27" s="44">
        <v>207.103</v>
      </c>
    </row>
    <row r="28" spans="1:3" ht="15">
      <c r="A28" s="43" t="s">
        <v>38</v>
      </c>
      <c r="B28" s="43" t="s">
        <v>39</v>
      </c>
      <c r="C28" s="44">
        <v>1.261</v>
      </c>
    </row>
    <row r="29" spans="1:3" ht="15">
      <c r="A29" s="43" t="s">
        <v>40</v>
      </c>
      <c r="B29" s="43" t="s">
        <v>41</v>
      </c>
      <c r="C29" s="44">
        <v>211.486</v>
      </c>
    </row>
    <row r="30" spans="1:3" ht="15">
      <c r="A30" s="43" t="s">
        <v>42</v>
      </c>
      <c r="B30" s="43" t="s">
        <v>43</v>
      </c>
      <c r="C30" s="44">
        <v>0</v>
      </c>
    </row>
    <row r="31" spans="1:3" ht="15">
      <c r="A31" s="43" t="s">
        <v>44</v>
      </c>
      <c r="B31" s="43" t="s">
        <v>45</v>
      </c>
      <c r="C31" s="44">
        <v>1.177</v>
      </c>
    </row>
    <row r="32" spans="1:3" ht="15.75">
      <c r="A32" s="41" t="s">
        <v>46</v>
      </c>
      <c r="B32" s="41" t="s">
        <v>47</v>
      </c>
      <c r="C32" s="46">
        <f>C15/C8</f>
        <v>24.00149556314533</v>
      </c>
    </row>
    <row r="33" spans="1:3" ht="15.75">
      <c r="A33" s="41" t="s">
        <v>48</v>
      </c>
      <c r="B33" s="41" t="s">
        <v>49</v>
      </c>
      <c r="C33" s="46">
        <v>25.11</v>
      </c>
    </row>
    <row r="34" spans="1:3" ht="15.75">
      <c r="A34" s="41" t="s">
        <v>50</v>
      </c>
      <c r="B34" s="41" t="s">
        <v>51</v>
      </c>
      <c r="C34" s="59">
        <v>25.89</v>
      </c>
    </row>
    <row r="35" spans="1:3" ht="15">
      <c r="A35" s="43"/>
      <c r="B35" s="43" t="s">
        <v>52</v>
      </c>
      <c r="C35" s="45">
        <v>1.89</v>
      </c>
    </row>
    <row r="36" spans="1:3" ht="15">
      <c r="A36" s="43"/>
      <c r="B36" s="43" t="s">
        <v>53</v>
      </c>
      <c r="C36" s="47">
        <f>C34*1.18</f>
        <v>30.5502</v>
      </c>
    </row>
    <row r="37" spans="1:3" ht="15">
      <c r="A37" s="43"/>
      <c r="B37" s="43" t="s">
        <v>54</v>
      </c>
      <c r="C37" s="47">
        <f>C36</f>
        <v>30.5502</v>
      </c>
    </row>
    <row r="38" spans="1:3" ht="15.75">
      <c r="A38" s="41" t="s">
        <v>55</v>
      </c>
      <c r="B38" s="41" t="s">
        <v>56</v>
      </c>
      <c r="C38" s="42">
        <f>C39+C40+C41</f>
        <v>458.84299999999996</v>
      </c>
    </row>
    <row r="39" spans="1:3" ht="15">
      <c r="A39" s="43"/>
      <c r="B39" s="43" t="s">
        <v>57</v>
      </c>
      <c r="C39" s="44">
        <f>ROUND(C35*C10,3)</f>
        <v>147.414</v>
      </c>
    </row>
    <row r="40" spans="1:3" ht="15">
      <c r="A40" s="43"/>
      <c r="B40" s="43" t="s">
        <v>58</v>
      </c>
      <c r="C40" s="44">
        <f>ROUND(C36*C11,3)</f>
        <v>128.158</v>
      </c>
    </row>
    <row r="41" spans="1:3" ht="15">
      <c r="A41" s="43"/>
      <c r="B41" s="43" t="s">
        <v>59</v>
      </c>
      <c r="C41" s="44">
        <f>ROUND(C12*C37,3)</f>
        <v>183.271</v>
      </c>
    </row>
    <row r="42" spans="1:3" ht="15.75">
      <c r="A42" s="41" t="s">
        <v>60</v>
      </c>
      <c r="B42" s="41" t="s">
        <v>61</v>
      </c>
      <c r="C42" s="48">
        <f>ROUND(C10*(25.89-C35),3)</f>
        <v>1871.928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8823.585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393.837</v>
      </c>
    </row>
    <row r="47" spans="1:3" ht="15">
      <c r="A47" s="43"/>
      <c r="B47" s="43" t="s">
        <v>66</v>
      </c>
      <c r="C47" s="44">
        <v>145.341</v>
      </c>
    </row>
    <row r="48" spans="1:3" ht="15">
      <c r="A48" s="43"/>
      <c r="B48" s="43" t="s">
        <v>58</v>
      </c>
      <c r="C48" s="44">
        <v>54.838</v>
      </c>
    </row>
    <row r="49" spans="1:3" ht="15">
      <c r="A49" s="43"/>
      <c r="B49" s="43" t="s">
        <v>59</v>
      </c>
      <c r="C49" s="44">
        <v>193.658</v>
      </c>
    </row>
    <row r="50" spans="1:3" ht="15.75">
      <c r="A50" s="41" t="s">
        <v>67</v>
      </c>
      <c r="B50" s="41" t="s">
        <v>68</v>
      </c>
      <c r="C50" s="49">
        <v>8548</v>
      </c>
    </row>
    <row r="51" spans="1:3" ht="15.75">
      <c r="A51" s="41" t="s">
        <v>69</v>
      </c>
      <c r="B51" s="41" t="s">
        <v>70</v>
      </c>
      <c r="C51" s="49">
        <v>373</v>
      </c>
    </row>
    <row r="52" spans="1:3" ht="15.75">
      <c r="A52" s="41" t="s">
        <v>71</v>
      </c>
      <c r="B52" s="41" t="s">
        <v>72</v>
      </c>
      <c r="C52" s="48">
        <f>C53+C54+C55+C56</f>
        <v>-6886.650999999999</v>
      </c>
    </row>
    <row r="53" spans="1:3" ht="15">
      <c r="A53" s="43"/>
      <c r="B53" s="43" t="s">
        <v>73</v>
      </c>
      <c r="C53" s="44">
        <f>C39-C47</f>
        <v>2.072999999999979</v>
      </c>
    </row>
    <row r="54" spans="1:3" ht="15">
      <c r="A54" s="43"/>
      <c r="B54" s="43" t="s">
        <v>74</v>
      </c>
      <c r="C54" s="44">
        <f>C40-C48</f>
        <v>73.32</v>
      </c>
    </row>
    <row r="55" spans="1:3" ht="15">
      <c r="A55" s="43"/>
      <c r="B55" s="43" t="s">
        <v>75</v>
      </c>
      <c r="C55" s="50">
        <f>C42-C44</f>
        <v>-6951.656999999999</v>
      </c>
    </row>
    <row r="56" spans="1:3" ht="15">
      <c r="A56" s="43"/>
      <c r="B56" s="43" t="s">
        <v>59</v>
      </c>
      <c r="C56" s="44">
        <f>C41-C49</f>
        <v>-10.387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388.84999999999997</v>
      </c>
    </row>
    <row r="59" spans="1:3" ht="15.75">
      <c r="A59" s="41" t="s">
        <v>78</v>
      </c>
      <c r="B59" s="41" t="s">
        <v>79</v>
      </c>
      <c r="C59" s="49">
        <f>C60+C61+C62+C63</f>
        <v>2160</v>
      </c>
    </row>
    <row r="60" spans="1:3" ht="15">
      <c r="A60" s="43"/>
      <c r="B60" s="43" t="s">
        <v>80</v>
      </c>
      <c r="C60" s="52">
        <v>212</v>
      </c>
    </row>
    <row r="61" spans="1:3" ht="15">
      <c r="A61" s="43"/>
      <c r="B61" s="43" t="s">
        <v>81</v>
      </c>
      <c r="C61" s="52">
        <v>1024</v>
      </c>
    </row>
    <row r="62" spans="1:3" ht="15">
      <c r="A62" s="43"/>
      <c r="B62" s="43" t="s">
        <v>82</v>
      </c>
      <c r="C62" s="53">
        <v>720</v>
      </c>
    </row>
    <row r="63" spans="1:3" ht="15">
      <c r="A63" s="43"/>
      <c r="B63" s="43" t="s">
        <v>80</v>
      </c>
      <c r="C63" s="53">
        <v>204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2" max="2" width="40.7109375" style="0" customWidth="1"/>
    <col min="3" max="3" width="23.7109375" style="0" customWidth="1"/>
  </cols>
  <sheetData>
    <row r="1" spans="1:3" ht="15">
      <c r="A1" s="91" t="s">
        <v>132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107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19.35</v>
      </c>
    </row>
    <row r="6" spans="1:3" ht="15">
      <c r="A6" s="4" t="s">
        <v>7</v>
      </c>
      <c r="B6" s="5" t="s">
        <v>8</v>
      </c>
      <c r="C6" s="6">
        <f>C5*0.04</f>
        <v>0.774</v>
      </c>
    </row>
    <row r="7" spans="1:3" ht="15.75">
      <c r="A7" s="1" t="s">
        <v>9</v>
      </c>
      <c r="B7" s="2" t="s">
        <v>134</v>
      </c>
      <c r="C7" s="3">
        <v>1.575</v>
      </c>
    </row>
    <row r="8" spans="1:3" ht="15.75">
      <c r="A8" s="1" t="s">
        <v>10</v>
      </c>
      <c r="B8" s="2" t="s">
        <v>11</v>
      </c>
      <c r="C8" s="3">
        <f>C5-C6-C7</f>
        <v>17.001</v>
      </c>
    </row>
    <row r="9" spans="1:3" ht="15.75">
      <c r="A9" s="1" t="s">
        <v>12</v>
      </c>
      <c r="B9" s="2" t="s">
        <v>13</v>
      </c>
      <c r="C9" s="3">
        <f>C10+C11+C12+C13</f>
        <v>16.270000000000003</v>
      </c>
    </row>
    <row r="10" spans="1:3" ht="15">
      <c r="A10" s="4"/>
      <c r="B10" s="5" t="s">
        <v>14</v>
      </c>
      <c r="C10" s="6">
        <v>14.749</v>
      </c>
    </row>
    <row r="11" spans="1:3" ht="15">
      <c r="A11" s="4"/>
      <c r="B11" s="5" t="s">
        <v>15</v>
      </c>
      <c r="C11" s="6">
        <v>0.976</v>
      </c>
    </row>
    <row r="12" spans="1:3" ht="15">
      <c r="A12" s="4"/>
      <c r="B12" s="5" t="s">
        <v>16</v>
      </c>
      <c r="C12" s="6">
        <v>0.545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0.7309999999999981</v>
      </c>
    </row>
    <row r="15" spans="1:3" ht="15.75">
      <c r="A15" s="1" t="s">
        <v>20</v>
      </c>
      <c r="B15" s="2" t="s">
        <v>21</v>
      </c>
      <c r="C15" s="3">
        <f>C16+C25+C26+C27+C28+C29+C30+C31</f>
        <v>980.033</v>
      </c>
    </row>
    <row r="16" spans="1:3" ht="15">
      <c r="A16" s="4" t="s">
        <v>22</v>
      </c>
      <c r="B16" s="5" t="s">
        <v>23</v>
      </c>
      <c r="C16" s="6">
        <f>C17+C20+C23+C24</f>
        <v>363.596</v>
      </c>
    </row>
    <row r="17" spans="1:3" ht="15">
      <c r="A17" s="4"/>
      <c r="B17" s="5" t="s">
        <v>24</v>
      </c>
      <c r="C17" s="6">
        <v>298.8</v>
      </c>
    </row>
    <row r="18" spans="1:3" ht="15">
      <c r="A18" s="4"/>
      <c r="B18" s="5" t="s">
        <v>25</v>
      </c>
      <c r="C18" s="6">
        <v>9.677</v>
      </c>
    </row>
    <row r="19" spans="1:3" ht="15">
      <c r="A19" s="4"/>
      <c r="B19" s="5" t="s">
        <v>26</v>
      </c>
      <c r="C19" s="8">
        <f>C17/C18*1000</f>
        <v>30877.338017980783</v>
      </c>
    </row>
    <row r="20" spans="1:3" ht="15">
      <c r="A20" s="4"/>
      <c r="B20" s="5" t="s">
        <v>27</v>
      </c>
      <c r="C20" s="6">
        <v>4.544</v>
      </c>
    </row>
    <row r="21" spans="1:3" ht="15">
      <c r="A21" s="4"/>
      <c r="B21" s="5" t="s">
        <v>28</v>
      </c>
      <c r="C21" s="6">
        <v>0.092</v>
      </c>
    </row>
    <row r="22" spans="1:3" ht="15">
      <c r="A22" s="4"/>
      <c r="B22" s="5" t="s">
        <v>29</v>
      </c>
      <c r="C22" s="8">
        <f>C20/C21*1000</f>
        <v>49391.30434782609</v>
      </c>
    </row>
    <row r="23" spans="1:3" ht="15">
      <c r="A23" s="4"/>
      <c r="B23" s="5" t="s">
        <v>30</v>
      </c>
      <c r="C23" s="6">
        <v>51.886</v>
      </c>
    </row>
    <row r="24" spans="1:3" ht="15">
      <c r="A24" s="4"/>
      <c r="B24" s="5" t="s">
        <v>31</v>
      </c>
      <c r="C24" s="6">
        <v>8.366</v>
      </c>
    </row>
    <row r="25" spans="1:3" ht="15">
      <c r="A25" s="4" t="s">
        <v>32</v>
      </c>
      <c r="B25" s="5" t="s">
        <v>33</v>
      </c>
      <c r="C25" s="6">
        <v>352.177</v>
      </c>
    </row>
    <row r="26" spans="1:3" ht="15">
      <c r="A26" s="4" t="s">
        <v>34</v>
      </c>
      <c r="B26" s="5" t="s">
        <v>35</v>
      </c>
      <c r="C26" s="6">
        <v>106.357</v>
      </c>
    </row>
    <row r="27" spans="1:3" ht="15">
      <c r="A27" s="4" t="s">
        <v>36</v>
      </c>
      <c r="B27" s="5" t="s">
        <v>37</v>
      </c>
      <c r="C27" s="6">
        <v>14.353</v>
      </c>
    </row>
    <row r="28" spans="1:3" ht="15">
      <c r="A28" s="4" t="s">
        <v>38</v>
      </c>
      <c r="B28" s="5" t="s">
        <v>39</v>
      </c>
      <c r="C28" s="6">
        <v>0</v>
      </c>
    </row>
    <row r="29" spans="1:3" ht="15">
      <c r="A29" s="4" t="s">
        <v>40</v>
      </c>
      <c r="B29" s="5" t="s">
        <v>41</v>
      </c>
      <c r="C29" s="6">
        <v>143.066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0.484</v>
      </c>
    </row>
    <row r="32" spans="1:3" ht="15.75">
      <c r="A32" s="1" t="s">
        <v>46</v>
      </c>
      <c r="B32" s="2" t="s">
        <v>47</v>
      </c>
      <c r="C32" s="9">
        <f>C15/C8</f>
        <v>57.64560908181871</v>
      </c>
    </row>
    <row r="33" spans="1:3" ht="15.75">
      <c r="A33" s="1" t="s">
        <v>48</v>
      </c>
      <c r="B33" s="2" t="s">
        <v>49</v>
      </c>
      <c r="C33" s="9">
        <v>55.36</v>
      </c>
    </row>
    <row r="34" spans="1:3" ht="15.75">
      <c r="A34" s="1" t="s">
        <v>50</v>
      </c>
      <c r="B34" s="2" t="s">
        <v>51</v>
      </c>
      <c r="C34" s="9">
        <v>55.36</v>
      </c>
    </row>
    <row r="35" spans="1:3" ht="15">
      <c r="A35" s="4"/>
      <c r="B35" s="5" t="s">
        <v>52</v>
      </c>
      <c r="C35" s="8">
        <v>1.89</v>
      </c>
    </row>
    <row r="36" spans="1:3" ht="15.75">
      <c r="A36" s="4"/>
      <c r="B36" s="5" t="s">
        <v>53</v>
      </c>
      <c r="C36" s="19">
        <f>C34*1.18</f>
        <v>65.3248</v>
      </c>
    </row>
    <row r="37" spans="1:3" ht="15.75">
      <c r="A37" s="4"/>
      <c r="B37" s="5" t="s">
        <v>54</v>
      </c>
      <c r="C37" s="19">
        <f>C34*1.18</f>
        <v>65.3248</v>
      </c>
    </row>
    <row r="38" spans="1:3" ht="15.75">
      <c r="A38" s="1" t="s">
        <v>55</v>
      </c>
      <c r="B38" s="2" t="s">
        <v>56</v>
      </c>
      <c r="C38" s="3">
        <f>C39+C40+C41</f>
        <v>127.23499999999999</v>
      </c>
    </row>
    <row r="39" spans="1:3" ht="15">
      <c r="A39" s="4"/>
      <c r="B39" s="5" t="s">
        <v>57</v>
      </c>
      <c r="C39" s="6">
        <f>ROUND(C35*C10,3)</f>
        <v>27.876</v>
      </c>
    </row>
    <row r="40" spans="1:3" ht="15">
      <c r="A40" s="4"/>
      <c r="B40" s="5" t="s">
        <v>58</v>
      </c>
      <c r="C40" s="6">
        <f>ROUND(C36*C11,3)</f>
        <v>63.757</v>
      </c>
    </row>
    <row r="41" spans="1:3" ht="15">
      <c r="A41" s="4"/>
      <c r="B41" s="5" t="s">
        <v>59</v>
      </c>
      <c r="C41" s="6">
        <f>ROUND(C12*C37,3)</f>
        <v>35.602</v>
      </c>
    </row>
    <row r="42" spans="1:3" ht="15.75">
      <c r="A42" s="1" t="s">
        <v>60</v>
      </c>
      <c r="B42" s="2" t="s">
        <v>61</v>
      </c>
      <c r="C42" s="11">
        <f>ROUND(C10*(55.36-C35),3)</f>
        <v>788.629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3783.542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107.761</v>
      </c>
    </row>
    <row r="47" spans="1:3" ht="15">
      <c r="A47" s="4"/>
      <c r="B47" s="5" t="s">
        <v>66</v>
      </c>
      <c r="C47" s="6">
        <v>27.766</v>
      </c>
    </row>
    <row r="48" spans="1:3" ht="15">
      <c r="A48" s="4"/>
      <c r="B48" s="5" t="s">
        <v>58</v>
      </c>
      <c r="C48" s="6">
        <v>44.328</v>
      </c>
    </row>
    <row r="49" spans="1:3" ht="15">
      <c r="A49" s="4"/>
      <c r="B49" s="5" t="s">
        <v>59</v>
      </c>
      <c r="C49" s="6">
        <v>35.667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131</v>
      </c>
    </row>
    <row r="52" spans="1:3" ht="15.75">
      <c r="A52" s="1" t="s">
        <v>71</v>
      </c>
      <c r="B52" s="2" t="s">
        <v>72</v>
      </c>
      <c r="C52" s="11">
        <f>C53+C54+C55+C56</f>
        <v>-2975.439</v>
      </c>
    </row>
    <row r="53" spans="1:3" ht="15">
      <c r="A53" s="4"/>
      <c r="B53" s="5" t="s">
        <v>73</v>
      </c>
      <c r="C53" s="6">
        <f>C39-C47</f>
        <v>0.11000000000000298</v>
      </c>
    </row>
    <row r="54" spans="1:3" ht="15">
      <c r="A54" s="4"/>
      <c r="B54" s="5" t="s">
        <v>74</v>
      </c>
      <c r="C54" s="6">
        <f>C40-C48</f>
        <v>19.428999999999995</v>
      </c>
    </row>
    <row r="55" spans="1:3" ht="15">
      <c r="A55" s="4"/>
      <c r="B55" s="5" t="s">
        <v>75</v>
      </c>
      <c r="C55" s="13">
        <f>C42-C44</f>
        <v>-2994.913</v>
      </c>
    </row>
    <row r="56" spans="1:3" ht="15">
      <c r="A56" s="4"/>
      <c r="B56" s="5" t="s">
        <v>59</v>
      </c>
      <c r="C56" s="6">
        <f>C41-C49</f>
        <v>-0.06500000000000483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107.82627118644068</v>
      </c>
    </row>
    <row r="59" spans="1:3" ht="15.75">
      <c r="A59" s="1" t="s">
        <v>78</v>
      </c>
      <c r="B59" s="2" t="s">
        <v>79</v>
      </c>
      <c r="C59" s="12">
        <f>C60+C61+C62+C63</f>
        <v>2160</v>
      </c>
    </row>
    <row r="60" spans="1:3" ht="15">
      <c r="A60" s="5"/>
      <c r="B60" s="5" t="s">
        <v>91</v>
      </c>
      <c r="C60" s="15">
        <v>1139</v>
      </c>
    </row>
    <row r="61" spans="1:3" ht="15">
      <c r="A61" s="5"/>
      <c r="B61" s="5" t="s">
        <v>82</v>
      </c>
      <c r="C61" s="15">
        <v>0</v>
      </c>
    </row>
    <row r="62" spans="1:3" ht="15">
      <c r="A62" s="5"/>
      <c r="B62" s="5" t="s">
        <v>92</v>
      </c>
      <c r="C62" s="16">
        <v>1021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C67"/>
    </sheetView>
  </sheetViews>
  <sheetFormatPr defaultColWidth="9.140625" defaultRowHeight="12.75"/>
  <cols>
    <col min="2" max="2" width="46.57421875" style="0" customWidth="1"/>
    <col min="3" max="3" width="27.57421875" style="0" customWidth="1"/>
    <col min="4" max="4" width="14.28125" style="0" customWidth="1"/>
  </cols>
  <sheetData>
    <row r="1" spans="1:3" ht="15">
      <c r="A1" s="91" t="s">
        <v>135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8"/>
      <c r="B3" s="98" t="s">
        <v>3</v>
      </c>
      <c r="C3" s="93" t="s">
        <v>124</v>
      </c>
    </row>
    <row r="4" spans="1:3" ht="12.75">
      <c r="A4" s="99"/>
      <c r="B4" s="99"/>
      <c r="C4" s="94"/>
    </row>
    <row r="5" spans="1:5" ht="15.75">
      <c r="A5" s="41" t="s">
        <v>5</v>
      </c>
      <c r="B5" s="41" t="s">
        <v>6</v>
      </c>
      <c r="C5" s="42">
        <v>205.34</v>
      </c>
      <c r="E5" s="61"/>
    </row>
    <row r="6" spans="1:3" ht="15">
      <c r="A6" s="43" t="s">
        <v>7</v>
      </c>
      <c r="B6" s="43" t="s">
        <v>8</v>
      </c>
      <c r="C6" s="44">
        <v>8.213</v>
      </c>
    </row>
    <row r="7" spans="1:3" ht="15.75">
      <c r="A7" s="41" t="s">
        <v>9</v>
      </c>
      <c r="B7" s="41" t="s">
        <v>133</v>
      </c>
      <c r="C7" s="42">
        <v>21.508</v>
      </c>
    </row>
    <row r="8" spans="1:3" ht="15.75">
      <c r="A8" s="41" t="s">
        <v>10</v>
      </c>
      <c r="B8" s="41" t="s">
        <v>11</v>
      </c>
      <c r="C8" s="42">
        <f>C5-C6-C7</f>
        <v>175.619</v>
      </c>
    </row>
    <row r="9" spans="1:3" ht="15.75">
      <c r="A9" s="41" t="s">
        <v>12</v>
      </c>
      <c r="B9" s="41" t="s">
        <v>13</v>
      </c>
      <c r="C9" s="42">
        <f>C10+C11+C12+C13</f>
        <v>173.46599999999998</v>
      </c>
    </row>
    <row r="10" spans="1:3" ht="15">
      <c r="A10" s="43"/>
      <c r="B10" s="43" t="s">
        <v>14</v>
      </c>
      <c r="C10" s="44">
        <v>147.843</v>
      </c>
    </row>
    <row r="11" spans="1:3" ht="15">
      <c r="A11" s="43"/>
      <c r="B11" s="43" t="s">
        <v>15</v>
      </c>
      <c r="C11" s="44">
        <v>6.402</v>
      </c>
    </row>
    <row r="12" spans="1:3" ht="15">
      <c r="A12" s="43"/>
      <c r="B12" s="43" t="s">
        <v>16</v>
      </c>
      <c r="C12" s="44">
        <v>10.571</v>
      </c>
    </row>
    <row r="13" spans="1:3" ht="15">
      <c r="A13" s="41"/>
      <c r="B13" s="43" t="s">
        <v>17</v>
      </c>
      <c r="C13" s="44">
        <v>8.65</v>
      </c>
    </row>
    <row r="14" spans="1:3" ht="15.75">
      <c r="A14" s="41" t="s">
        <v>18</v>
      </c>
      <c r="B14" s="41" t="s">
        <v>19</v>
      </c>
      <c r="C14" s="42">
        <f>C8-C9</f>
        <v>2.15300000000002</v>
      </c>
    </row>
    <row r="15" spans="1:3" ht="15.75">
      <c r="A15" s="41" t="s">
        <v>20</v>
      </c>
      <c r="B15" s="41" t="s">
        <v>21</v>
      </c>
      <c r="C15" s="42">
        <f>C16+C25+C26+C27+C28+C29+C30+C31</f>
        <v>4282.20799</v>
      </c>
    </row>
    <row r="16" spans="1:3" ht="15">
      <c r="A16" s="43" t="s">
        <v>22</v>
      </c>
      <c r="B16" s="43" t="s">
        <v>23</v>
      </c>
      <c r="C16" s="44">
        <f>C17+C20+C23+C24</f>
        <v>2237.67157</v>
      </c>
    </row>
    <row r="17" spans="1:3" ht="15">
      <c r="A17" s="43"/>
      <c r="B17" s="43" t="s">
        <v>24</v>
      </c>
      <c r="C17" s="44">
        <v>2051.10645</v>
      </c>
    </row>
    <row r="18" spans="1:3" ht="15">
      <c r="A18" s="43"/>
      <c r="B18" s="43" t="s">
        <v>25</v>
      </c>
      <c r="C18" s="44">
        <v>65.585</v>
      </c>
    </row>
    <row r="19" spans="1:3" ht="15">
      <c r="A19" s="43"/>
      <c r="B19" s="43" t="s">
        <v>26</v>
      </c>
      <c r="C19" s="45">
        <f>C17/C18*1000</f>
        <v>31274.017686971114</v>
      </c>
    </row>
    <row r="20" spans="1:4" ht="15">
      <c r="A20" s="43"/>
      <c r="B20" s="43" t="s">
        <v>27</v>
      </c>
      <c r="C20" s="44">
        <v>28.98114</v>
      </c>
      <c r="D20" s="60">
        <f>C17+C20</f>
        <v>2080.08759</v>
      </c>
    </row>
    <row r="21" spans="1:3" ht="15">
      <c r="A21" s="43"/>
      <c r="B21" s="43" t="s">
        <v>28</v>
      </c>
      <c r="C21" s="44">
        <v>0.591</v>
      </c>
    </row>
    <row r="22" spans="1:3" ht="15">
      <c r="A22" s="43"/>
      <c r="B22" s="43" t="s">
        <v>29</v>
      </c>
      <c r="C22" s="45">
        <f>C20/C21*1000</f>
        <v>49037.46192893401</v>
      </c>
    </row>
    <row r="23" spans="1:3" ht="15">
      <c r="A23" s="43"/>
      <c r="B23" s="43" t="s">
        <v>30</v>
      </c>
      <c r="C23" s="44">
        <v>86.01507</v>
      </c>
    </row>
    <row r="24" spans="1:3" ht="15">
      <c r="A24" s="43"/>
      <c r="B24" s="43" t="s">
        <v>110</v>
      </c>
      <c r="C24" s="44">
        <v>71.56891</v>
      </c>
    </row>
    <row r="25" spans="1:3" ht="15">
      <c r="A25" s="43" t="s">
        <v>32</v>
      </c>
      <c r="B25" s="43" t="s">
        <v>33</v>
      </c>
      <c r="C25" s="44">
        <v>939.39367</v>
      </c>
    </row>
    <row r="26" spans="1:3" ht="15">
      <c r="A26" s="43" t="s">
        <v>34</v>
      </c>
      <c r="B26" s="43" t="s">
        <v>35</v>
      </c>
      <c r="C26" s="44">
        <v>282.99269</v>
      </c>
    </row>
    <row r="27" spans="1:3" ht="15">
      <c r="A27" s="43" t="s">
        <v>36</v>
      </c>
      <c r="B27" s="43" t="s">
        <v>37</v>
      </c>
      <c r="C27" s="44">
        <v>414.20538</v>
      </c>
    </row>
    <row r="28" spans="1:3" ht="15">
      <c r="A28" s="43" t="s">
        <v>38</v>
      </c>
      <c r="B28" s="43" t="s">
        <v>39</v>
      </c>
      <c r="C28" s="44">
        <v>1.261</v>
      </c>
    </row>
    <row r="29" spans="1:3" ht="15">
      <c r="A29" s="43" t="s">
        <v>40</v>
      </c>
      <c r="B29" s="43" t="s">
        <v>41</v>
      </c>
      <c r="C29" s="44">
        <v>404.59418</v>
      </c>
    </row>
    <row r="30" spans="1:3" ht="15">
      <c r="A30" s="43" t="s">
        <v>42</v>
      </c>
      <c r="B30" s="43" t="s">
        <v>43</v>
      </c>
      <c r="C30" s="44">
        <v>0</v>
      </c>
    </row>
    <row r="31" spans="1:3" ht="15">
      <c r="A31" s="43" t="s">
        <v>44</v>
      </c>
      <c r="B31" s="43" t="s">
        <v>45</v>
      </c>
      <c r="C31" s="44">
        <v>2.0895</v>
      </c>
    </row>
    <row r="32" spans="1:3" ht="15.75">
      <c r="A32" s="41" t="s">
        <v>46</v>
      </c>
      <c r="B32" s="41" t="s">
        <v>47</v>
      </c>
      <c r="C32" s="46">
        <f>C15/C8</f>
        <v>24.3835119776334</v>
      </c>
    </row>
    <row r="33" spans="1:3" ht="15.75">
      <c r="A33" s="41" t="s">
        <v>48</v>
      </c>
      <c r="B33" s="41" t="s">
        <v>49</v>
      </c>
      <c r="C33" s="46">
        <v>25.11</v>
      </c>
    </row>
    <row r="34" spans="1:3" ht="15.75">
      <c r="A34" s="41" t="s">
        <v>50</v>
      </c>
      <c r="B34" s="41" t="s">
        <v>51</v>
      </c>
      <c r="C34" s="59">
        <v>25.89</v>
      </c>
    </row>
    <row r="35" spans="1:3" ht="15">
      <c r="A35" s="43"/>
      <c r="B35" s="43" t="s">
        <v>52</v>
      </c>
      <c r="C35" s="45">
        <v>1.89</v>
      </c>
    </row>
    <row r="36" spans="1:3" ht="15">
      <c r="A36" s="43"/>
      <c r="B36" s="43" t="s">
        <v>53</v>
      </c>
      <c r="C36" s="47">
        <f>C34*1.18</f>
        <v>30.5502</v>
      </c>
    </row>
    <row r="37" spans="1:3" ht="15">
      <c r="A37" s="43"/>
      <c r="B37" s="43" t="s">
        <v>54</v>
      </c>
      <c r="C37" s="47">
        <f>C36</f>
        <v>30.5502</v>
      </c>
    </row>
    <row r="38" spans="1:3" ht="15.75">
      <c r="A38" s="41" t="s">
        <v>55</v>
      </c>
      <c r="B38" s="41" t="s">
        <v>56</v>
      </c>
      <c r="C38" s="42">
        <f>C39+C40+C41</f>
        <v>797.951</v>
      </c>
    </row>
    <row r="39" spans="1:3" ht="15">
      <c r="A39" s="43"/>
      <c r="B39" s="43" t="s">
        <v>57</v>
      </c>
      <c r="C39" s="44">
        <f>ROUND(C35*C10,3)</f>
        <v>279.423</v>
      </c>
    </row>
    <row r="40" spans="1:3" ht="15">
      <c r="A40" s="43"/>
      <c r="B40" s="43" t="s">
        <v>58</v>
      </c>
      <c r="C40" s="44">
        <f>ROUND(C36*C11,3)</f>
        <v>195.582</v>
      </c>
    </row>
    <row r="41" spans="1:3" ht="15">
      <c r="A41" s="43"/>
      <c r="B41" s="43" t="s">
        <v>59</v>
      </c>
      <c r="C41" s="44">
        <f>ROUND(C12*C37,3)</f>
        <v>322.946</v>
      </c>
    </row>
    <row r="42" spans="1:3" ht="15.75">
      <c r="A42" s="41" t="s">
        <v>60</v>
      </c>
      <c r="B42" s="41" t="s">
        <v>61</v>
      </c>
      <c r="C42" s="48">
        <f>ROUND(C10*(25.89-C35),3)</f>
        <v>3548.232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8823.585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792.55098</v>
      </c>
    </row>
    <row r="47" spans="1:3" ht="15">
      <c r="A47" s="43"/>
      <c r="B47" s="43" t="s">
        <v>66</v>
      </c>
      <c r="C47" s="44">
        <v>275.46773</v>
      </c>
    </row>
    <row r="48" spans="1:3" ht="15">
      <c r="A48" s="43"/>
      <c r="B48" s="43" t="s">
        <v>58</v>
      </c>
      <c r="C48" s="44">
        <v>174.85991</v>
      </c>
    </row>
    <row r="49" spans="1:3" ht="15">
      <c r="A49" s="43"/>
      <c r="B49" s="43" t="s">
        <v>59</v>
      </c>
      <c r="C49" s="44">
        <v>342.22334</v>
      </c>
    </row>
    <row r="50" spans="1:3" ht="15.75">
      <c r="A50" s="41" t="s">
        <v>67</v>
      </c>
      <c r="B50" s="41" t="s">
        <v>68</v>
      </c>
      <c r="C50" s="49">
        <v>8548</v>
      </c>
    </row>
    <row r="51" spans="1:3" ht="15.75">
      <c r="A51" s="41" t="s">
        <v>69</v>
      </c>
      <c r="B51" s="41" t="s">
        <v>70</v>
      </c>
      <c r="C51" s="49">
        <v>366</v>
      </c>
    </row>
    <row r="52" spans="1:3" ht="15.75">
      <c r="A52" s="41" t="s">
        <v>71</v>
      </c>
      <c r="B52" s="41" t="s">
        <v>72</v>
      </c>
      <c r="C52" s="48">
        <f>C53+C54+C55+C56</f>
        <v>-5269.952979999999</v>
      </c>
    </row>
    <row r="53" spans="1:3" ht="15">
      <c r="A53" s="43"/>
      <c r="B53" s="43" t="s">
        <v>73</v>
      </c>
      <c r="C53" s="44">
        <f>C39-C47</f>
        <v>3.9552699999999845</v>
      </c>
    </row>
    <row r="54" spans="1:3" ht="15">
      <c r="A54" s="43"/>
      <c r="B54" s="43" t="s">
        <v>74</v>
      </c>
      <c r="C54" s="44">
        <f>C40-C48</f>
        <v>20.72208999999998</v>
      </c>
    </row>
    <row r="55" spans="1:3" ht="15">
      <c r="A55" s="43"/>
      <c r="B55" s="43" t="s">
        <v>75</v>
      </c>
      <c r="C55" s="50">
        <f>C42-C44</f>
        <v>-5275.352999999999</v>
      </c>
    </row>
    <row r="56" spans="1:3" ht="15">
      <c r="A56" s="43"/>
      <c r="B56" s="43" t="s">
        <v>59</v>
      </c>
      <c r="C56" s="44">
        <f>C41-C49</f>
        <v>-19.27733999999998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676.2296610169492</v>
      </c>
    </row>
    <row r="59" spans="1:3" ht="15.75">
      <c r="A59" s="41" t="s">
        <v>78</v>
      </c>
      <c r="B59" s="41" t="s">
        <v>79</v>
      </c>
      <c r="C59" s="49">
        <f>C60+C61+C62+C63</f>
        <v>4344</v>
      </c>
    </row>
    <row r="60" spans="1:3" ht="15">
      <c r="A60" s="43"/>
      <c r="B60" s="43" t="s">
        <v>80</v>
      </c>
      <c r="C60" s="52">
        <v>212</v>
      </c>
    </row>
    <row r="61" spans="1:3" ht="15">
      <c r="A61" s="43"/>
      <c r="B61" s="43" t="s">
        <v>81</v>
      </c>
      <c r="C61" s="52">
        <v>2480</v>
      </c>
    </row>
    <row r="62" spans="1:3" ht="15">
      <c r="A62" s="43"/>
      <c r="B62" s="43" t="s">
        <v>82</v>
      </c>
      <c r="C62" s="53">
        <v>1448</v>
      </c>
    </row>
    <row r="63" spans="1:3" ht="15">
      <c r="A63" s="43"/>
      <c r="B63" s="43" t="s">
        <v>80</v>
      </c>
      <c r="C63" s="53">
        <v>204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A2" sqref="A2:C2"/>
    </sheetView>
  </sheetViews>
  <sheetFormatPr defaultColWidth="9.140625" defaultRowHeight="12.75"/>
  <cols>
    <col min="2" max="2" width="34.57421875" style="0" customWidth="1"/>
    <col min="3" max="3" width="27.7109375" style="0" customWidth="1"/>
    <col min="4" max="4" width="23.28125" style="0" customWidth="1"/>
  </cols>
  <sheetData>
    <row r="1" spans="1:3" ht="15">
      <c r="A1" s="91" t="s">
        <v>136</v>
      </c>
      <c r="B1" s="91"/>
      <c r="C1" s="91"/>
    </row>
    <row r="2" spans="1:3" ht="12.75">
      <c r="A2" s="92" t="s">
        <v>88</v>
      </c>
      <c r="B2" s="92"/>
      <c r="C2" s="92"/>
    </row>
    <row r="3" spans="1:4" ht="12.75">
      <c r="A3" s="93" t="s">
        <v>2</v>
      </c>
      <c r="B3" s="93" t="s">
        <v>3</v>
      </c>
      <c r="C3" s="93" t="s">
        <v>124</v>
      </c>
      <c r="D3" s="93" t="s">
        <v>142</v>
      </c>
    </row>
    <row r="4" spans="1:4" ht="12.75">
      <c r="A4" s="94"/>
      <c r="B4" s="94"/>
      <c r="C4" s="94"/>
      <c r="D4" s="94"/>
    </row>
    <row r="5" spans="1:4" ht="15.75">
      <c r="A5" s="1" t="s">
        <v>5</v>
      </c>
      <c r="B5" s="2" t="s">
        <v>6</v>
      </c>
      <c r="C5" s="3">
        <v>36.131</v>
      </c>
      <c r="D5" s="3">
        <v>36.131</v>
      </c>
    </row>
    <row r="6" spans="1:4" ht="15">
      <c r="A6" s="4" t="s">
        <v>7</v>
      </c>
      <c r="B6" s="5" t="s">
        <v>8</v>
      </c>
      <c r="C6" s="6">
        <v>1.446</v>
      </c>
      <c r="D6" s="6">
        <v>1.446</v>
      </c>
    </row>
    <row r="7" spans="1:4" ht="15.75">
      <c r="A7" s="1" t="s">
        <v>9</v>
      </c>
      <c r="B7" s="2" t="s">
        <v>134</v>
      </c>
      <c r="C7" s="3">
        <v>2.941</v>
      </c>
      <c r="D7" s="3">
        <v>2.941</v>
      </c>
    </row>
    <row r="8" spans="1:4" ht="15.75">
      <c r="A8" s="1" t="s">
        <v>10</v>
      </c>
      <c r="B8" s="2" t="s">
        <v>11</v>
      </c>
      <c r="C8" s="3">
        <f>C5-C6-C7</f>
        <v>31.744000000000003</v>
      </c>
      <c r="D8" s="3">
        <f>D5-D6-D7</f>
        <v>31.744000000000003</v>
      </c>
    </row>
    <row r="9" spans="1:4" ht="15.75">
      <c r="A9" s="1" t="s">
        <v>12</v>
      </c>
      <c r="B9" s="2" t="s">
        <v>13</v>
      </c>
      <c r="C9" s="3">
        <f>C10+C11+C12+C13</f>
        <v>31.012999999999998</v>
      </c>
      <c r="D9" s="3">
        <f>D10+D11+D12+D13</f>
        <v>31.012999999999998</v>
      </c>
    </row>
    <row r="10" spans="1:4" ht="15">
      <c r="A10" s="4"/>
      <c r="B10" s="5" t="s">
        <v>14</v>
      </c>
      <c r="C10" s="6">
        <v>29.156</v>
      </c>
      <c r="D10" s="6">
        <v>29.156</v>
      </c>
    </row>
    <row r="11" spans="1:4" ht="15">
      <c r="A11" s="4"/>
      <c r="B11" s="5" t="s">
        <v>15</v>
      </c>
      <c r="C11" s="6">
        <v>1.188</v>
      </c>
      <c r="D11" s="6">
        <v>1.188</v>
      </c>
    </row>
    <row r="12" spans="1:4" ht="15">
      <c r="A12" s="4"/>
      <c r="B12" s="5" t="s">
        <v>16</v>
      </c>
      <c r="C12" s="6">
        <v>0.669</v>
      </c>
      <c r="D12" s="6">
        <v>0.669</v>
      </c>
    </row>
    <row r="13" spans="1:4" ht="15">
      <c r="A13" s="1"/>
      <c r="B13" s="5" t="s">
        <v>17</v>
      </c>
      <c r="C13" s="6">
        <v>0</v>
      </c>
      <c r="D13" s="6">
        <v>0</v>
      </c>
    </row>
    <row r="14" spans="1:4" ht="15.75">
      <c r="A14" s="1" t="s">
        <v>18</v>
      </c>
      <c r="B14" s="7" t="s">
        <v>19</v>
      </c>
      <c r="C14" s="3">
        <f>C8-C9</f>
        <v>0.7310000000000052</v>
      </c>
      <c r="D14" s="3">
        <f>D8-D9</f>
        <v>0.7310000000000052</v>
      </c>
    </row>
    <row r="15" spans="1:4" ht="15.75">
      <c r="A15" s="1" t="s">
        <v>20</v>
      </c>
      <c r="B15" s="2" t="s">
        <v>21</v>
      </c>
      <c r="C15" s="3">
        <f>C16+C25+C26+C27+C28+C29+C30+C31</f>
        <v>1955.03559</v>
      </c>
      <c r="D15" s="3">
        <f>D16+D25+D26+D27+D28+D29+D30+D31</f>
        <v>1955.03559</v>
      </c>
    </row>
    <row r="16" spans="1:4" ht="15">
      <c r="A16" s="4" t="s">
        <v>22</v>
      </c>
      <c r="B16" s="5" t="s">
        <v>23</v>
      </c>
      <c r="C16" s="6">
        <f>C17+C20+C23+C24</f>
        <v>736.66473</v>
      </c>
      <c r="D16" s="6">
        <f>D17+D20+D23+D24</f>
        <v>736.66473</v>
      </c>
    </row>
    <row r="17" spans="1:4" ht="15">
      <c r="A17" s="4"/>
      <c r="B17" s="5" t="s">
        <v>24</v>
      </c>
      <c r="C17" s="6">
        <v>584.5597</v>
      </c>
      <c r="D17" s="6">
        <v>584.5597</v>
      </c>
    </row>
    <row r="18" spans="1:4" ht="15">
      <c r="A18" s="4"/>
      <c r="B18" s="5" t="s">
        <v>25</v>
      </c>
      <c r="C18" s="6">
        <v>19.772</v>
      </c>
      <c r="D18" s="6">
        <v>19.772</v>
      </c>
    </row>
    <row r="19" spans="1:4" ht="15">
      <c r="A19" s="4"/>
      <c r="B19" s="5" t="s">
        <v>26</v>
      </c>
      <c r="C19" s="8">
        <f>C17/C18*1000</f>
        <v>29565.026299817928</v>
      </c>
      <c r="D19" s="8">
        <f>D17/D18*1000</f>
        <v>29565.026299817928</v>
      </c>
    </row>
    <row r="20" spans="1:4" ht="15">
      <c r="A20" s="4"/>
      <c r="B20" s="5" t="s">
        <v>27</v>
      </c>
      <c r="C20" s="6">
        <v>9.88558</v>
      </c>
      <c r="D20" s="6">
        <v>9.88558</v>
      </c>
    </row>
    <row r="21" spans="1:4" ht="15">
      <c r="A21" s="4"/>
      <c r="B21" s="5" t="s">
        <v>28</v>
      </c>
      <c r="C21" s="6">
        <v>0.194</v>
      </c>
      <c r="D21" s="6">
        <v>0.194</v>
      </c>
    </row>
    <row r="22" spans="1:4" ht="15">
      <c r="A22" s="4"/>
      <c r="B22" s="5" t="s">
        <v>29</v>
      </c>
      <c r="C22" s="8">
        <f>C20/C21*1000</f>
        <v>50956.597938144325</v>
      </c>
      <c r="D22" s="8">
        <f>D20/D21*1000</f>
        <v>50956.597938144325</v>
      </c>
    </row>
    <row r="23" spans="1:4" ht="15">
      <c r="A23" s="4"/>
      <c r="B23" s="5" t="s">
        <v>30</v>
      </c>
      <c r="C23" s="6">
        <v>131.0505</v>
      </c>
      <c r="D23" s="6">
        <v>131.0505</v>
      </c>
    </row>
    <row r="24" spans="1:4" ht="15">
      <c r="A24" s="4"/>
      <c r="B24" s="5" t="s">
        <v>31</v>
      </c>
      <c r="C24" s="6">
        <v>11.16895</v>
      </c>
      <c r="D24" s="6">
        <v>11.16895</v>
      </c>
    </row>
    <row r="25" spans="1:4" ht="15">
      <c r="A25" s="4" t="s">
        <v>32</v>
      </c>
      <c r="B25" s="5" t="s">
        <v>33</v>
      </c>
      <c r="C25" s="6">
        <v>687.56218</v>
      </c>
      <c r="D25" s="6">
        <v>687.56218</v>
      </c>
    </row>
    <row r="26" spans="1:4" ht="15">
      <c r="A26" s="4" t="s">
        <v>34</v>
      </c>
      <c r="B26" s="5" t="s">
        <v>35</v>
      </c>
      <c r="C26" s="6">
        <v>207.2251</v>
      </c>
      <c r="D26" s="6">
        <v>207.2251</v>
      </c>
    </row>
    <row r="27" spans="1:4" ht="15">
      <c r="A27" s="4" t="s">
        <v>36</v>
      </c>
      <c r="B27" s="5" t="s">
        <v>37</v>
      </c>
      <c r="C27" s="6">
        <v>28.70634</v>
      </c>
      <c r="D27" s="6">
        <v>28.70634</v>
      </c>
    </row>
    <row r="28" spans="1:4" ht="15">
      <c r="A28" s="4" t="s">
        <v>38</v>
      </c>
      <c r="B28" s="5" t="s">
        <v>39</v>
      </c>
      <c r="C28" s="6">
        <v>1.208</v>
      </c>
      <c r="D28" s="6">
        <v>1.208</v>
      </c>
    </row>
    <row r="29" spans="1:4" ht="15">
      <c r="A29" s="4" t="s">
        <v>40</v>
      </c>
      <c r="B29" s="5" t="s">
        <v>41</v>
      </c>
      <c r="C29" s="6">
        <v>292.68789</v>
      </c>
      <c r="D29" s="6">
        <v>292.68789</v>
      </c>
    </row>
    <row r="30" spans="1:4" ht="15">
      <c r="A30" s="4" t="s">
        <v>42</v>
      </c>
      <c r="B30" s="5" t="s">
        <v>90</v>
      </c>
      <c r="C30" s="6">
        <v>0</v>
      </c>
      <c r="D30" s="6">
        <v>0</v>
      </c>
    </row>
    <row r="31" spans="1:4" ht="15">
      <c r="A31" s="4" t="s">
        <v>44</v>
      </c>
      <c r="B31" s="5" t="s">
        <v>45</v>
      </c>
      <c r="C31" s="6">
        <v>0.98135</v>
      </c>
      <c r="D31" s="6">
        <v>0.98135</v>
      </c>
    </row>
    <row r="32" spans="1:4" ht="15.75">
      <c r="A32" s="1" t="s">
        <v>46</v>
      </c>
      <c r="B32" s="2" t="s">
        <v>47</v>
      </c>
      <c r="C32" s="9">
        <f>C15/C8</f>
        <v>61.58756268901209</v>
      </c>
      <c r="D32" s="9">
        <f>D15/D8</f>
        <v>61.58756268901209</v>
      </c>
    </row>
    <row r="33" spans="1:4" ht="15.75">
      <c r="A33" s="1" t="s">
        <v>48</v>
      </c>
      <c r="B33" s="2" t="s">
        <v>49</v>
      </c>
      <c r="C33" s="9">
        <v>55.36</v>
      </c>
      <c r="D33" s="9">
        <v>55.36</v>
      </c>
    </row>
    <row r="34" spans="1:4" ht="15.75">
      <c r="A34" s="1" t="s">
        <v>50</v>
      </c>
      <c r="B34" s="2" t="s">
        <v>51</v>
      </c>
      <c r="C34" s="9">
        <v>55.36</v>
      </c>
      <c r="D34" s="9">
        <v>55.36</v>
      </c>
    </row>
    <row r="35" spans="1:4" ht="15">
      <c r="A35" s="4"/>
      <c r="B35" s="5" t="s">
        <v>52</v>
      </c>
      <c r="C35" s="8">
        <v>1.89</v>
      </c>
      <c r="D35" s="8">
        <v>1.89</v>
      </c>
    </row>
    <row r="36" spans="1:4" ht="15.75">
      <c r="A36" s="4"/>
      <c r="B36" s="5" t="s">
        <v>53</v>
      </c>
      <c r="C36" s="19">
        <f>C34*1.18</f>
        <v>65.3248</v>
      </c>
      <c r="D36" s="19">
        <f>D34*1.18</f>
        <v>65.3248</v>
      </c>
    </row>
    <row r="37" spans="1:4" ht="15.75">
      <c r="A37" s="4"/>
      <c r="B37" s="5" t="s">
        <v>54</v>
      </c>
      <c r="C37" s="19">
        <f>C34*1.18</f>
        <v>65.3248</v>
      </c>
      <c r="D37" s="19">
        <f>D34*1.18</f>
        <v>65.3248</v>
      </c>
    </row>
    <row r="38" spans="1:4" ht="15.75">
      <c r="A38" s="1" t="s">
        <v>55</v>
      </c>
      <c r="B38" s="2" t="s">
        <v>56</v>
      </c>
      <c r="C38" s="3">
        <f>C39+C40+C41</f>
        <v>176.41299999999998</v>
      </c>
      <c r="D38" s="3">
        <f>D39+D40+D41</f>
        <v>176.41299999999998</v>
      </c>
    </row>
    <row r="39" spans="1:4" ht="15">
      <c r="A39" s="4"/>
      <c r="B39" s="5" t="s">
        <v>57</v>
      </c>
      <c r="C39" s="6">
        <f>ROUND(C35*C10,3)</f>
        <v>55.105</v>
      </c>
      <c r="D39" s="6">
        <f>ROUND(D35*D10,3)</f>
        <v>55.105</v>
      </c>
    </row>
    <row r="40" spans="1:4" ht="15">
      <c r="A40" s="4"/>
      <c r="B40" s="5" t="s">
        <v>58</v>
      </c>
      <c r="C40" s="6">
        <f>ROUND(C36*C11,3)</f>
        <v>77.606</v>
      </c>
      <c r="D40" s="6">
        <f>ROUND(D36*D11,3)</f>
        <v>77.606</v>
      </c>
    </row>
    <row r="41" spans="1:4" ht="15">
      <c r="A41" s="4"/>
      <c r="B41" s="5" t="s">
        <v>59</v>
      </c>
      <c r="C41" s="6">
        <f>ROUND(C12*C37,3)</f>
        <v>43.702</v>
      </c>
      <c r="D41" s="6">
        <f>ROUND(D12*D37,3)</f>
        <v>43.702</v>
      </c>
    </row>
    <row r="42" spans="1:4" ht="15.75">
      <c r="A42" s="1" t="s">
        <v>60</v>
      </c>
      <c r="B42" s="2" t="s">
        <v>61</v>
      </c>
      <c r="C42" s="11">
        <f>ROUND(C10*(55.36-C35),3)</f>
        <v>1558.971</v>
      </c>
      <c r="D42" s="11">
        <f>ROUND(D10*(55.36-D35),3)</f>
        <v>1558.971</v>
      </c>
    </row>
    <row r="43" spans="1:4" ht="15.75">
      <c r="A43" s="1"/>
      <c r="B43" s="2"/>
      <c r="C43" s="11"/>
      <c r="D43" s="11"/>
    </row>
    <row r="44" spans="1:4" ht="15.75">
      <c r="A44" s="1" t="s">
        <v>62</v>
      </c>
      <c r="B44" s="2" t="s">
        <v>63</v>
      </c>
      <c r="C44" s="11">
        <v>3783.542</v>
      </c>
      <c r="D44" s="11">
        <v>3783.542</v>
      </c>
    </row>
    <row r="45" spans="1:4" ht="15.75">
      <c r="A45" s="1"/>
      <c r="B45" s="2"/>
      <c r="C45" s="11"/>
      <c r="D45" s="11"/>
    </row>
    <row r="46" spans="1:4" ht="15.75">
      <c r="A46" s="1" t="s">
        <v>64</v>
      </c>
      <c r="B46" s="2" t="s">
        <v>65</v>
      </c>
      <c r="C46" s="3">
        <f>C47+C48+C49</f>
        <v>181.11038</v>
      </c>
      <c r="D46" s="3">
        <f>D47+D48+D49</f>
        <v>181.11038</v>
      </c>
    </row>
    <row r="47" spans="1:4" ht="15">
      <c r="A47" s="4"/>
      <c r="B47" s="5" t="s">
        <v>66</v>
      </c>
      <c r="C47" s="6">
        <v>54.51091</v>
      </c>
      <c r="D47" s="6">
        <v>54.51091</v>
      </c>
    </row>
    <row r="48" spans="1:4" ht="15">
      <c r="A48" s="4"/>
      <c r="B48" s="5" t="s">
        <v>58</v>
      </c>
      <c r="C48" s="6">
        <v>72.90248</v>
      </c>
      <c r="D48" s="6">
        <v>72.90248</v>
      </c>
    </row>
    <row r="49" spans="1:4" ht="15">
      <c r="A49" s="4"/>
      <c r="B49" s="5" t="s">
        <v>59</v>
      </c>
      <c r="C49" s="6">
        <v>53.69699</v>
      </c>
      <c r="D49" s="6">
        <v>53.69699</v>
      </c>
    </row>
    <row r="50" spans="1:4" ht="15.75">
      <c r="A50" s="1" t="s">
        <v>67</v>
      </c>
      <c r="B50" s="2" t="s">
        <v>68</v>
      </c>
      <c r="C50" s="12">
        <v>3617</v>
      </c>
      <c r="D50" s="12">
        <v>3617</v>
      </c>
    </row>
    <row r="51" spans="1:4" ht="15.75">
      <c r="A51" s="1" t="s">
        <v>69</v>
      </c>
      <c r="B51" s="2" t="s">
        <v>70</v>
      </c>
      <c r="C51" s="12">
        <v>131</v>
      </c>
      <c r="D51" s="12">
        <v>131</v>
      </c>
    </row>
    <row r="52" spans="1:4" ht="15.75">
      <c r="A52" s="1" t="s">
        <v>71</v>
      </c>
      <c r="B52" s="2" t="s">
        <v>72</v>
      </c>
      <c r="C52" s="11">
        <f>C53+C54+C55+C56</f>
        <v>-2229.26838</v>
      </c>
      <c r="D52" s="11">
        <f>D53+D54+D55+D56</f>
        <v>-2229.26838</v>
      </c>
    </row>
    <row r="53" spans="1:4" ht="15">
      <c r="A53" s="4"/>
      <c r="B53" s="5" t="s">
        <v>73</v>
      </c>
      <c r="C53" s="6">
        <f>C39-C47</f>
        <v>0.5940899999999942</v>
      </c>
      <c r="D53" s="6">
        <f>D39-D47</f>
        <v>0.5940899999999942</v>
      </c>
    </row>
    <row r="54" spans="1:4" ht="15">
      <c r="A54" s="4"/>
      <c r="B54" s="5" t="s">
        <v>74</v>
      </c>
      <c r="C54" s="6">
        <f>C40-C48</f>
        <v>4.7035199999999975</v>
      </c>
      <c r="D54" s="6">
        <f>D40-D48</f>
        <v>4.7035199999999975</v>
      </c>
    </row>
    <row r="55" spans="1:4" ht="15">
      <c r="A55" s="4"/>
      <c r="B55" s="5" t="s">
        <v>75</v>
      </c>
      <c r="C55" s="13">
        <f>C42-C44</f>
        <v>-2224.571</v>
      </c>
      <c r="D55" s="13">
        <f>D42-D44</f>
        <v>-2224.571</v>
      </c>
    </row>
    <row r="56" spans="1:4" ht="15">
      <c r="A56" s="4"/>
      <c r="B56" s="5" t="s">
        <v>59</v>
      </c>
      <c r="C56" s="6">
        <f>C41-C49</f>
        <v>-9.994990000000001</v>
      </c>
      <c r="D56" s="6">
        <f>D41-D49</f>
        <v>-9.994990000000001</v>
      </c>
    </row>
    <row r="57" spans="1:4" ht="15">
      <c r="A57" s="4"/>
      <c r="B57" s="5" t="s">
        <v>4</v>
      </c>
      <c r="C57" s="6" t="s">
        <v>4</v>
      </c>
      <c r="D57" s="6" t="s">
        <v>4</v>
      </c>
    </row>
    <row r="58" spans="1:4" ht="15.75">
      <c r="A58" s="1" t="s">
        <v>76</v>
      </c>
      <c r="B58" s="2" t="s">
        <v>77</v>
      </c>
      <c r="C58" s="14">
        <f>C38/1.18</f>
        <v>149.50254237288135</v>
      </c>
      <c r="D58" s="14">
        <f>D38/1.18</f>
        <v>149.50254237288135</v>
      </c>
    </row>
    <row r="59" spans="1:4" ht="15.75">
      <c r="A59" s="1" t="s">
        <v>78</v>
      </c>
      <c r="B59" s="2" t="s">
        <v>79</v>
      </c>
      <c r="C59" s="12">
        <f>C60+C61+C62+C63</f>
        <v>4344</v>
      </c>
      <c r="D59" s="12">
        <f>D60+D61+D62+D63</f>
        <v>4344</v>
      </c>
    </row>
    <row r="60" spans="1:4" ht="15">
      <c r="A60" s="5"/>
      <c r="B60" s="5" t="s">
        <v>91</v>
      </c>
      <c r="C60" s="15">
        <v>1810</v>
      </c>
      <c r="D60" s="15">
        <v>1810</v>
      </c>
    </row>
    <row r="61" spans="1:4" ht="15">
      <c r="A61" s="5"/>
      <c r="B61" s="5" t="s">
        <v>82</v>
      </c>
      <c r="C61" s="15">
        <v>210</v>
      </c>
      <c r="D61" s="15">
        <v>210</v>
      </c>
    </row>
    <row r="62" spans="1:4" ht="15">
      <c r="A62" s="5"/>
      <c r="B62" s="5" t="s">
        <v>92</v>
      </c>
      <c r="C62" s="16">
        <v>2324</v>
      </c>
      <c r="D62" s="16">
        <v>2324</v>
      </c>
    </row>
    <row r="63" spans="1:4" ht="12.75">
      <c r="A63" s="5"/>
      <c r="B63" s="20" t="s">
        <v>93</v>
      </c>
      <c r="C63" s="21">
        <v>0</v>
      </c>
      <c r="D63" s="21"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6">
    <mergeCell ref="A1:C1"/>
    <mergeCell ref="A2:C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4.7109375" style="0" customWidth="1"/>
    <col min="2" max="2" width="40.8515625" style="0" customWidth="1"/>
    <col min="3" max="3" width="18.7109375" style="0" customWidth="1"/>
    <col min="4" max="4" width="18.8515625" style="0" customWidth="1"/>
  </cols>
  <sheetData>
    <row r="1" spans="1:4" ht="14.25">
      <c r="A1" s="100" t="s">
        <v>143</v>
      </c>
      <c r="B1" s="100"/>
      <c r="C1" s="100"/>
      <c r="D1" s="62"/>
    </row>
    <row r="2" spans="1:4" ht="14.25">
      <c r="A2" s="101" t="s">
        <v>1</v>
      </c>
      <c r="B2" s="101"/>
      <c r="C2" s="101"/>
      <c r="D2" s="62"/>
    </row>
    <row r="3" spans="1:4" ht="12.75">
      <c r="A3" s="102"/>
      <c r="B3" s="102" t="s">
        <v>3</v>
      </c>
      <c r="C3" s="104" t="s">
        <v>127</v>
      </c>
      <c r="D3" s="104" t="s">
        <v>138</v>
      </c>
    </row>
    <row r="4" spans="1:4" ht="12.75">
      <c r="A4" s="103"/>
      <c r="B4" s="103"/>
      <c r="C4" s="105"/>
      <c r="D4" s="105"/>
    </row>
    <row r="5" spans="1:4" ht="14.25">
      <c r="A5" s="86" t="s">
        <v>5</v>
      </c>
      <c r="B5" s="86" t="s">
        <v>6</v>
      </c>
      <c r="C5" s="87">
        <v>308.784</v>
      </c>
      <c r="D5" s="72">
        <f>C5-'6мес-15лисица'!C5</f>
        <v>103.44399999999999</v>
      </c>
    </row>
    <row r="6" spans="1:4" ht="14.25">
      <c r="A6" s="79" t="s">
        <v>7</v>
      </c>
      <c r="B6" s="79" t="s">
        <v>8</v>
      </c>
      <c r="C6" s="80">
        <v>12.35</v>
      </c>
      <c r="D6" s="72">
        <f>C6-'6мес-15лисица'!C6</f>
        <v>4.1370000000000005</v>
      </c>
    </row>
    <row r="7" spans="1:4" ht="14.25">
      <c r="A7" s="86" t="s">
        <v>9</v>
      </c>
      <c r="B7" s="86" t="s">
        <v>133</v>
      </c>
      <c r="C7" s="87">
        <f>(C5-C6)*0.1091+0.002</f>
        <v>32.3429494</v>
      </c>
      <c r="D7" s="72">
        <f>C7-'6мес-15лисица'!C7</f>
        <v>10.834949400000003</v>
      </c>
    </row>
    <row r="8" spans="1:4" ht="14.25">
      <c r="A8" s="86" t="s">
        <v>10</v>
      </c>
      <c r="B8" s="86" t="s">
        <v>11</v>
      </c>
      <c r="C8" s="87">
        <f>C5-C6-C7</f>
        <v>264.09105059999996</v>
      </c>
      <c r="D8" s="72">
        <f>D5-D6-D7</f>
        <v>88.47205059999999</v>
      </c>
    </row>
    <row r="9" spans="1:4" ht="14.25">
      <c r="A9" s="86" t="s">
        <v>12</v>
      </c>
      <c r="B9" s="86" t="s">
        <v>13</v>
      </c>
      <c r="C9" s="87">
        <f>C10+C11+C12+C13</f>
        <v>261.936</v>
      </c>
      <c r="D9" s="72">
        <f>D10+D11+D12+D13</f>
        <v>88.47000000000001</v>
      </c>
    </row>
    <row r="10" spans="1:4" ht="14.25">
      <c r="A10" s="79"/>
      <c r="B10" s="79" t="s">
        <v>14</v>
      </c>
      <c r="C10" s="80">
        <v>228.627</v>
      </c>
      <c r="D10" s="72">
        <f>C10-'6мес-15лисица'!C10</f>
        <v>80.78400000000002</v>
      </c>
    </row>
    <row r="11" spans="1:4" ht="14.25">
      <c r="A11" s="79"/>
      <c r="B11" s="79" t="s">
        <v>15</v>
      </c>
      <c r="C11" s="80">
        <v>8.119</v>
      </c>
      <c r="D11" s="72">
        <f>C11-'6мес-15лисица'!C11</f>
        <v>1.7169999999999996</v>
      </c>
    </row>
    <row r="12" spans="1:4" ht="14.25">
      <c r="A12" s="79"/>
      <c r="B12" s="79" t="s">
        <v>16</v>
      </c>
      <c r="C12" s="80">
        <v>14.88</v>
      </c>
      <c r="D12" s="72">
        <f>C12-'6мес-15лисица'!C12</f>
        <v>4.309000000000001</v>
      </c>
    </row>
    <row r="13" spans="1:4" ht="14.25">
      <c r="A13" s="86"/>
      <c r="B13" s="79" t="s">
        <v>17</v>
      </c>
      <c r="C13" s="80">
        <v>10.31</v>
      </c>
      <c r="D13" s="72">
        <f>C13-'6мес-15лисица'!C13</f>
        <v>1.6600000000000001</v>
      </c>
    </row>
    <row r="14" spans="1:4" ht="14.25">
      <c r="A14" s="86" t="s">
        <v>18</v>
      </c>
      <c r="B14" s="86" t="s">
        <v>19</v>
      </c>
      <c r="C14" s="87">
        <f>C8-C9</f>
        <v>2.1550505999999814</v>
      </c>
      <c r="D14" s="72">
        <f>D8-D9</f>
        <v>0.0020505999999755886</v>
      </c>
    </row>
    <row r="15" spans="1:4" ht="14.25">
      <c r="A15" s="86" t="s">
        <v>20</v>
      </c>
      <c r="B15" s="86" t="s">
        <v>21</v>
      </c>
      <c r="C15" s="87">
        <f>C16+C25+C26+C27+C28+C29+C30+C31</f>
        <v>6269.42713</v>
      </c>
      <c r="D15" s="72">
        <f>D16+D25+D26+D27+D28+D29+D30+D31</f>
        <v>1987.2191400000008</v>
      </c>
    </row>
    <row r="16" spans="1:4" ht="14.25">
      <c r="A16" s="79" t="s">
        <v>22</v>
      </c>
      <c r="B16" s="79" t="s">
        <v>23</v>
      </c>
      <c r="C16" s="80">
        <f>C17+C20+C23+C24</f>
        <v>3398.8306300000004</v>
      </c>
      <c r="D16" s="72">
        <f>C16-'6мес-15лисица'!C16</f>
        <v>1161.1590600000004</v>
      </c>
    </row>
    <row r="17" spans="1:4" ht="14.25">
      <c r="A17" s="79"/>
      <c r="B17" s="79" t="s">
        <v>24</v>
      </c>
      <c r="C17" s="80">
        <v>3059.65428</v>
      </c>
      <c r="D17" s="72">
        <f>C17-'6мес-15лисица'!C17</f>
        <v>1008.54783</v>
      </c>
    </row>
    <row r="18" spans="1:4" ht="14.25">
      <c r="A18" s="79"/>
      <c r="B18" s="79" t="s">
        <v>25</v>
      </c>
      <c r="C18" s="80">
        <v>97.825</v>
      </c>
      <c r="D18" s="72">
        <f>C18-'6мес-15лисица'!C18</f>
        <v>32.24000000000001</v>
      </c>
    </row>
    <row r="19" spans="1:4" ht="14.25">
      <c r="A19" s="79"/>
      <c r="B19" s="79" t="s">
        <v>26</v>
      </c>
      <c r="C19" s="81">
        <f>C17/C18*1000</f>
        <v>31276.813493483263</v>
      </c>
      <c r="D19" s="66">
        <f>D17/D18*1000</f>
        <v>31282.50093052108</v>
      </c>
    </row>
    <row r="20" spans="1:4" ht="14.25">
      <c r="A20" s="79"/>
      <c r="B20" s="79" t="s">
        <v>27</v>
      </c>
      <c r="C20" s="80">
        <v>44.93885</v>
      </c>
      <c r="D20" s="72">
        <f>C20-'6мес-15лисица'!C20</f>
        <v>15.957710000000002</v>
      </c>
    </row>
    <row r="21" spans="1:4" ht="14.25">
      <c r="A21" s="79"/>
      <c r="B21" s="79" t="s">
        <v>28</v>
      </c>
      <c r="C21" s="80">
        <v>0.909</v>
      </c>
      <c r="D21" s="72">
        <f>C21-'6мес-15лисица'!C21</f>
        <v>0.31800000000000006</v>
      </c>
    </row>
    <row r="22" spans="1:4" ht="14.25">
      <c r="A22" s="79"/>
      <c r="B22" s="79" t="s">
        <v>29</v>
      </c>
      <c r="C22" s="81">
        <f>C20/C21*1000</f>
        <v>49437.67876787679</v>
      </c>
      <c r="D22" s="66">
        <f>D20/D21*1000</f>
        <v>50181.47798742138</v>
      </c>
    </row>
    <row r="23" spans="1:4" ht="14.25">
      <c r="A23" s="79"/>
      <c r="B23" s="79" t="s">
        <v>30</v>
      </c>
      <c r="C23" s="80">
        <v>202.34467</v>
      </c>
      <c r="D23" s="72">
        <f>C23-'6мес-15лисица'!C23</f>
        <v>116.32960000000001</v>
      </c>
    </row>
    <row r="24" spans="1:4" ht="14.25">
      <c r="A24" s="79"/>
      <c r="B24" s="79" t="s">
        <v>110</v>
      </c>
      <c r="C24" s="80">
        <v>91.89283</v>
      </c>
      <c r="D24" s="72">
        <f>C24-'6мес-15лисица'!C24</f>
        <v>20.32392</v>
      </c>
    </row>
    <row r="25" spans="1:4" ht="14.25">
      <c r="A25" s="79" t="s">
        <v>32</v>
      </c>
      <c r="B25" s="79" t="s">
        <v>33</v>
      </c>
      <c r="C25" s="80">
        <v>1275.37631</v>
      </c>
      <c r="D25" s="72">
        <f>C25-'6мес-15лисица'!C25</f>
        <v>335.98264000000006</v>
      </c>
    </row>
    <row r="26" spans="1:4" ht="14.25">
      <c r="A26" s="79" t="s">
        <v>34</v>
      </c>
      <c r="B26" s="79" t="s">
        <v>35</v>
      </c>
      <c r="C26" s="80">
        <v>382.83278</v>
      </c>
      <c r="D26" s="72">
        <f>C26-'6мес-15лисица'!C26</f>
        <v>99.84009000000003</v>
      </c>
    </row>
    <row r="27" spans="1:4" ht="14.25">
      <c r="A27" s="79" t="s">
        <v>36</v>
      </c>
      <c r="B27" s="79" t="s">
        <v>37</v>
      </c>
      <c r="C27" s="80">
        <v>621.30807</v>
      </c>
      <c r="D27" s="72">
        <f>C27-'6мес-15лисица'!C27</f>
        <v>207.10269000000005</v>
      </c>
    </row>
    <row r="28" spans="1:4" ht="14.25">
      <c r="A28" s="79" t="s">
        <v>38</v>
      </c>
      <c r="B28" s="79" t="s">
        <v>39</v>
      </c>
      <c r="C28" s="80">
        <v>1.261</v>
      </c>
      <c r="D28" s="72">
        <f>C28-'6мес-15лисица'!C28</f>
        <v>0</v>
      </c>
    </row>
    <row r="29" spans="1:4" ht="14.25">
      <c r="A29" s="79" t="s">
        <v>40</v>
      </c>
      <c r="B29" s="79" t="s">
        <v>41</v>
      </c>
      <c r="C29" s="80">
        <v>586.76324</v>
      </c>
      <c r="D29" s="72">
        <f>C29-'6мес-15лисица'!C29</f>
        <v>182.16906</v>
      </c>
    </row>
    <row r="30" spans="1:4" ht="14.25">
      <c r="A30" s="79" t="s">
        <v>42</v>
      </c>
      <c r="B30" s="79" t="s">
        <v>43</v>
      </c>
      <c r="C30" s="80">
        <v>0</v>
      </c>
      <c r="D30" s="72">
        <f>C30-'6мес-15лисица'!C30</f>
        <v>0</v>
      </c>
    </row>
    <row r="31" spans="1:4" ht="14.25">
      <c r="A31" s="79" t="s">
        <v>44</v>
      </c>
      <c r="B31" s="79" t="s">
        <v>45</v>
      </c>
      <c r="C31" s="80">
        <v>3.0551</v>
      </c>
      <c r="D31" s="72">
        <f>C31-'6мес-15лисица'!C31</f>
        <v>0.9655999999999998</v>
      </c>
    </row>
    <row r="32" spans="1:4" ht="14.25">
      <c r="A32" s="86" t="s">
        <v>46</v>
      </c>
      <c r="B32" s="86" t="s">
        <v>47</v>
      </c>
      <c r="C32" s="88">
        <f>C15/C8</f>
        <v>23.7396425049475</v>
      </c>
      <c r="D32" s="74">
        <f>D15/D8</f>
        <v>22.461547195109333</v>
      </c>
    </row>
    <row r="33" spans="1:4" ht="14.25">
      <c r="A33" s="86" t="s">
        <v>48</v>
      </c>
      <c r="B33" s="86" t="s">
        <v>49</v>
      </c>
      <c r="C33" s="88">
        <v>25.11</v>
      </c>
      <c r="D33" s="74">
        <v>25.11</v>
      </c>
    </row>
    <row r="34" spans="1:4" ht="14.25">
      <c r="A34" s="86" t="s">
        <v>50</v>
      </c>
      <c r="B34" s="86" t="s">
        <v>51</v>
      </c>
      <c r="C34" s="66" t="s">
        <v>144</v>
      </c>
      <c r="D34" s="74">
        <v>25.97</v>
      </c>
    </row>
    <row r="35" spans="1:4" ht="14.25">
      <c r="A35" s="79"/>
      <c r="B35" s="79" t="s">
        <v>52</v>
      </c>
      <c r="C35" s="66" t="s">
        <v>145</v>
      </c>
      <c r="D35" s="66">
        <v>2.05</v>
      </c>
    </row>
    <row r="36" spans="1:4" ht="14.25">
      <c r="A36" s="79"/>
      <c r="B36" s="79" t="s">
        <v>53</v>
      </c>
      <c r="C36" s="66" t="s">
        <v>144</v>
      </c>
      <c r="D36" s="75">
        <f>D34*1.18</f>
        <v>30.644599999999997</v>
      </c>
    </row>
    <row r="37" spans="1:4" ht="14.25">
      <c r="A37" s="79"/>
      <c r="B37" s="79" t="s">
        <v>54</v>
      </c>
      <c r="C37" s="66" t="s">
        <v>144</v>
      </c>
      <c r="D37" s="75">
        <f>D34*1.18</f>
        <v>30.644599999999997</v>
      </c>
    </row>
    <row r="38" spans="1:4" ht="14.25">
      <c r="A38" s="86" t="s">
        <v>55</v>
      </c>
      <c r="B38" s="86" t="s">
        <v>56</v>
      </c>
      <c r="C38" s="87">
        <f>C39+C40+C41</f>
        <v>1148.22336</v>
      </c>
      <c r="D38" s="72">
        <f>D39+D40+D41</f>
        <v>350.272</v>
      </c>
    </row>
    <row r="39" spans="1:4" ht="14.25">
      <c r="A39" s="79"/>
      <c r="B39" s="79" t="s">
        <v>57</v>
      </c>
      <c r="C39" s="65">
        <v>445.03048</v>
      </c>
      <c r="D39" s="65">
        <f>ROUND(D35*D10,3)</f>
        <v>165.607</v>
      </c>
    </row>
    <row r="40" spans="1:4" ht="14.25">
      <c r="A40" s="79"/>
      <c r="B40" s="79" t="s">
        <v>58</v>
      </c>
      <c r="C40" s="65">
        <v>248.19915</v>
      </c>
      <c r="D40" s="65">
        <f>ROUND(D36*D11,3)</f>
        <v>52.617</v>
      </c>
    </row>
    <row r="41" spans="1:4" ht="14.25">
      <c r="A41" s="79"/>
      <c r="B41" s="79" t="s">
        <v>59</v>
      </c>
      <c r="C41" s="65">
        <v>454.99373</v>
      </c>
      <c r="D41" s="65">
        <f>ROUND(D12*D37,3)</f>
        <v>132.048</v>
      </c>
    </row>
    <row r="42" spans="1:4" ht="14.25">
      <c r="A42" s="86" t="s">
        <v>60</v>
      </c>
      <c r="B42" s="86" t="s">
        <v>61</v>
      </c>
      <c r="C42" s="89">
        <v>5480.58528</v>
      </c>
      <c r="D42" s="76">
        <f>ROUND(D10*(25.97-D35),3)</f>
        <v>1932.353</v>
      </c>
    </row>
    <row r="43" spans="1:4" ht="14.25">
      <c r="A43" s="86"/>
      <c r="B43" s="86"/>
      <c r="C43" s="89" t="s">
        <v>4</v>
      </c>
      <c r="D43" s="76"/>
    </row>
    <row r="44" spans="1:4" ht="14.25">
      <c r="A44" s="86" t="s">
        <v>62</v>
      </c>
      <c r="B44" s="86" t="s">
        <v>63</v>
      </c>
      <c r="C44" s="89">
        <v>8823.58489</v>
      </c>
      <c r="D44" s="72">
        <f>C44-'6мес-15лисица'!C44</f>
        <v>-0.00010999999904015567</v>
      </c>
    </row>
    <row r="45" spans="1:4" ht="14.25">
      <c r="A45" s="86"/>
      <c r="B45" s="86"/>
      <c r="C45" s="89" t="s">
        <v>4</v>
      </c>
      <c r="D45" s="76"/>
    </row>
    <row r="46" spans="1:4" ht="14.25">
      <c r="A46" s="86" t="s">
        <v>64</v>
      </c>
      <c r="B46" s="86" t="s">
        <v>65</v>
      </c>
      <c r="C46" s="87">
        <f>C47+C48+C49</f>
        <v>1125.5444499999999</v>
      </c>
      <c r="D46" s="72">
        <f>D47+D48+D49</f>
        <v>332.9934699999999</v>
      </c>
    </row>
    <row r="47" spans="1:4" ht="14.25">
      <c r="A47" s="79"/>
      <c r="B47" s="79" t="s">
        <v>66</v>
      </c>
      <c r="C47" s="80">
        <v>436.80913</v>
      </c>
      <c r="D47" s="72">
        <f>C47-'6мес-15лисица'!C47</f>
        <v>161.34139999999996</v>
      </c>
    </row>
    <row r="48" spans="1:4" ht="14.25">
      <c r="A48" s="79"/>
      <c r="B48" s="79" t="s">
        <v>58</v>
      </c>
      <c r="C48" s="80">
        <v>217.88118</v>
      </c>
      <c r="D48" s="72">
        <f>C48-'6мес-15лисица'!C48</f>
        <v>43.02126999999999</v>
      </c>
    </row>
    <row r="49" spans="1:4" ht="14.25">
      <c r="A49" s="79"/>
      <c r="B49" s="79" t="s">
        <v>59</v>
      </c>
      <c r="C49" s="80">
        <v>470.85414</v>
      </c>
      <c r="D49" s="72">
        <f>C49-'6мес-15лисица'!C49</f>
        <v>128.63079999999997</v>
      </c>
    </row>
    <row r="50" spans="1:4" ht="14.25">
      <c r="A50" s="86" t="s">
        <v>67</v>
      </c>
      <c r="B50" s="86" t="s">
        <v>68</v>
      </c>
      <c r="C50" s="86">
        <v>8548</v>
      </c>
      <c r="D50" s="70">
        <v>3617</v>
      </c>
    </row>
    <row r="51" spans="1:4" ht="14.25">
      <c r="A51" s="86" t="s">
        <v>69</v>
      </c>
      <c r="B51" s="86" t="s">
        <v>70</v>
      </c>
      <c r="C51" s="86">
        <v>365</v>
      </c>
      <c r="D51" s="70">
        <v>365</v>
      </c>
    </row>
    <row r="52" spans="1:4" ht="14.25">
      <c r="A52" s="86" t="s">
        <v>71</v>
      </c>
      <c r="B52" s="86" t="s">
        <v>72</v>
      </c>
      <c r="C52" s="89">
        <f>C53+C54+C55+C56</f>
        <v>-3320.3206999999998</v>
      </c>
      <c r="D52" s="76">
        <f>D53+D54+D55+D56</f>
        <v>1949.6316399999992</v>
      </c>
    </row>
    <row r="53" spans="1:4" ht="14.25">
      <c r="A53" s="79"/>
      <c r="B53" s="79" t="s">
        <v>73</v>
      </c>
      <c r="C53" s="80">
        <f>C39-C47</f>
        <v>8.22135000000003</v>
      </c>
      <c r="D53" s="65">
        <f>D39-D47</f>
        <v>4.265600000000035</v>
      </c>
    </row>
    <row r="54" spans="1:4" ht="14.25">
      <c r="A54" s="79"/>
      <c r="B54" s="79" t="s">
        <v>74</v>
      </c>
      <c r="C54" s="80">
        <f>C40-C48</f>
        <v>30.317970000000003</v>
      </c>
      <c r="D54" s="65">
        <f>D40-D48</f>
        <v>9.59573000000001</v>
      </c>
    </row>
    <row r="55" spans="1:4" ht="14.25">
      <c r="A55" s="79"/>
      <c r="B55" s="79" t="s">
        <v>75</v>
      </c>
      <c r="C55" s="82">
        <f>C42-C44</f>
        <v>-3342.99961</v>
      </c>
      <c r="D55" s="67">
        <f>D42-D44</f>
        <v>1932.353109999999</v>
      </c>
    </row>
    <row r="56" spans="1:4" ht="14.25">
      <c r="A56" s="79"/>
      <c r="B56" s="79" t="s">
        <v>59</v>
      </c>
      <c r="C56" s="80">
        <f>C41-C49</f>
        <v>-15.860409999999945</v>
      </c>
      <c r="D56" s="65">
        <f>D41-D49</f>
        <v>3.4172000000000367</v>
      </c>
    </row>
    <row r="57" spans="1:4" ht="14.25">
      <c r="A57" s="79"/>
      <c r="B57" s="79"/>
      <c r="C57" s="80" t="s">
        <v>4</v>
      </c>
      <c r="D57" s="65" t="s">
        <v>4</v>
      </c>
    </row>
    <row r="58" spans="1:4" ht="14.25">
      <c r="A58" s="86" t="s">
        <v>76</v>
      </c>
      <c r="B58" s="86" t="s">
        <v>77</v>
      </c>
      <c r="C58" s="90">
        <f>C38/1.18</f>
        <v>973.0706440677966</v>
      </c>
      <c r="D58" s="77">
        <f>D38/1.18</f>
        <v>296.8406779661017</v>
      </c>
    </row>
    <row r="59" spans="1:4" ht="14.25">
      <c r="A59" s="86" t="s">
        <v>78</v>
      </c>
      <c r="B59" s="86" t="s">
        <v>79</v>
      </c>
      <c r="C59" s="86">
        <f>C60+C61+C62+C63</f>
        <v>6552</v>
      </c>
      <c r="D59" s="70">
        <f>D60+D61+D62+D63</f>
        <v>2208</v>
      </c>
    </row>
    <row r="60" spans="1:4" ht="14.25">
      <c r="A60" s="79"/>
      <c r="B60" s="79" t="s">
        <v>80</v>
      </c>
      <c r="C60" s="79">
        <v>212</v>
      </c>
      <c r="D60" s="78">
        <f>C60-'6мес-15лисица'!C60</f>
        <v>0</v>
      </c>
    </row>
    <row r="61" spans="1:4" ht="14.25">
      <c r="A61" s="79"/>
      <c r="B61" s="79" t="s">
        <v>81</v>
      </c>
      <c r="C61" s="79">
        <v>3952</v>
      </c>
      <c r="D61" s="78">
        <f>C61-'6мес-15лисица'!C61</f>
        <v>1472</v>
      </c>
    </row>
    <row r="62" spans="1:4" ht="14.25">
      <c r="A62" s="79"/>
      <c r="B62" s="79" t="s">
        <v>82</v>
      </c>
      <c r="C62" s="83">
        <v>2184</v>
      </c>
      <c r="D62" s="78">
        <f>C62-'6мес-15лисица'!C62</f>
        <v>736</v>
      </c>
    </row>
    <row r="63" spans="1:4" ht="14.25">
      <c r="A63" s="79"/>
      <c r="B63" s="79" t="s">
        <v>80</v>
      </c>
      <c r="C63" s="83">
        <v>204</v>
      </c>
      <c r="D63" s="78">
        <f>C63-'6мес-15лисица'!C63</f>
        <v>0</v>
      </c>
    </row>
    <row r="64" spans="1:4" ht="14.25">
      <c r="A64" s="84"/>
      <c r="B64" s="85"/>
      <c r="C64" s="84"/>
      <c r="D64" s="62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6">
    <mergeCell ref="A1:C1"/>
    <mergeCell ref="A2:C2"/>
    <mergeCell ref="A3:A4"/>
    <mergeCell ref="B3:B4"/>
    <mergeCell ref="C3:C4"/>
    <mergeCell ref="D3:D4"/>
  </mergeCells>
  <printOptions/>
  <pageMargins left="0" right="0" top="0" bottom="0" header="0" footer="0"/>
  <pageSetup fitToWidth="0" fitToHeight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22">
      <selection activeCell="E36" sqref="E36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15">
      <c r="A1" s="91" t="s">
        <v>98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328.604</v>
      </c>
    </row>
    <row r="6" spans="1:3" ht="15">
      <c r="A6" s="4" t="s">
        <v>7</v>
      </c>
      <c r="B6" s="5" t="s">
        <v>8</v>
      </c>
      <c r="C6" s="6">
        <v>13.144</v>
      </c>
    </row>
    <row r="7" spans="1:3" ht="15.75">
      <c r="A7" s="1" t="s">
        <v>9</v>
      </c>
      <c r="B7" s="2" t="s">
        <v>99</v>
      </c>
      <c r="C7" s="3">
        <v>47.73</v>
      </c>
    </row>
    <row r="8" spans="1:3" ht="15.75">
      <c r="A8" s="1" t="s">
        <v>10</v>
      </c>
      <c r="B8" s="2" t="s">
        <v>11</v>
      </c>
      <c r="C8" s="3">
        <f>C5-C6-C7</f>
        <v>267.72999999999996</v>
      </c>
    </row>
    <row r="9" spans="1:3" ht="15.75">
      <c r="A9" s="1" t="s">
        <v>12</v>
      </c>
      <c r="B9" s="2" t="s">
        <v>13</v>
      </c>
      <c r="C9" s="3">
        <f>C10+C11+C12+C13</f>
        <v>267.722</v>
      </c>
    </row>
    <row r="10" spans="1:3" ht="15">
      <c r="A10" s="4"/>
      <c r="B10" s="5" t="s">
        <v>14</v>
      </c>
      <c r="C10" s="6">
        <v>223.089</v>
      </c>
    </row>
    <row r="11" spans="1:3" ht="15">
      <c r="A11" s="4"/>
      <c r="B11" s="5" t="s">
        <v>15</v>
      </c>
      <c r="C11" s="6">
        <v>14.022</v>
      </c>
    </row>
    <row r="12" spans="1:3" ht="15">
      <c r="A12" s="4"/>
      <c r="B12" s="5" t="s">
        <v>16</v>
      </c>
      <c r="C12" s="6">
        <v>17.704</v>
      </c>
    </row>
    <row r="13" spans="1:3" ht="15">
      <c r="A13" s="1"/>
      <c r="B13" s="5" t="s">
        <v>17</v>
      </c>
      <c r="C13" s="6">
        <v>12.907</v>
      </c>
    </row>
    <row r="14" spans="1:3" ht="15.75">
      <c r="A14" s="1" t="s">
        <v>18</v>
      </c>
      <c r="B14" s="7" t="s">
        <v>19</v>
      </c>
      <c r="C14" s="3">
        <f>C8-C9</f>
        <v>0.007999999999981355</v>
      </c>
    </row>
    <row r="15" spans="1:3" ht="15.75">
      <c r="A15" s="1" t="s">
        <v>20</v>
      </c>
      <c r="B15" s="2" t="s">
        <v>21</v>
      </c>
      <c r="C15" s="3">
        <f>C16+C25+C26+C27+C28+C29+C30+C31</f>
        <v>5748.873</v>
      </c>
    </row>
    <row r="16" spans="1:3" ht="15">
      <c r="A16" s="4" t="s">
        <v>22</v>
      </c>
      <c r="B16" s="5" t="s">
        <v>23</v>
      </c>
      <c r="C16" s="6">
        <f>C17+C20+C23+C24</f>
        <v>3035.84</v>
      </c>
    </row>
    <row r="17" spans="1:3" ht="15">
      <c r="A17" s="4"/>
      <c r="B17" s="5" t="s">
        <v>24</v>
      </c>
      <c r="C17" s="6">
        <v>2579.108</v>
      </c>
    </row>
    <row r="18" spans="1:3" ht="15">
      <c r="A18" s="4"/>
      <c r="B18" s="5" t="s">
        <v>25</v>
      </c>
      <c r="C18" s="6">
        <v>103.961</v>
      </c>
    </row>
    <row r="19" spans="1:3" ht="15">
      <c r="A19" s="4"/>
      <c r="B19" s="5" t="s">
        <v>26</v>
      </c>
      <c r="C19" s="8">
        <f>C17/C18*1000</f>
        <v>24808.418541568473</v>
      </c>
    </row>
    <row r="20" spans="1:3" ht="15">
      <c r="A20" s="4"/>
      <c r="B20" s="5" t="s">
        <v>27</v>
      </c>
      <c r="C20" s="6">
        <v>35.97</v>
      </c>
    </row>
    <row r="21" spans="1:3" ht="15">
      <c r="A21" s="4"/>
      <c r="B21" s="5" t="s">
        <v>28</v>
      </c>
      <c r="C21" s="6">
        <v>0.902</v>
      </c>
    </row>
    <row r="22" spans="1:3" ht="15">
      <c r="A22" s="4"/>
      <c r="B22" s="5" t="s">
        <v>29</v>
      </c>
      <c r="C22" s="8">
        <f>C20/C21*1000</f>
        <v>39878.0487804878</v>
      </c>
    </row>
    <row r="23" spans="1:3" ht="15">
      <c r="A23" s="4"/>
      <c r="B23" s="5" t="s">
        <v>30</v>
      </c>
      <c r="C23" s="6">
        <v>300.255</v>
      </c>
    </row>
    <row r="24" spans="1:3" ht="15">
      <c r="A24" s="4"/>
      <c r="B24" s="5" t="s">
        <v>31</v>
      </c>
      <c r="C24" s="6">
        <v>120.507</v>
      </c>
    </row>
    <row r="25" spans="1:3" ht="15">
      <c r="A25" s="4" t="s">
        <v>32</v>
      </c>
      <c r="B25" s="5" t="s">
        <v>33</v>
      </c>
      <c r="C25" s="6">
        <v>1212.571</v>
      </c>
    </row>
    <row r="26" spans="1:3" ht="15">
      <c r="A26" s="4" t="s">
        <v>34</v>
      </c>
      <c r="B26" s="5" t="s">
        <v>35</v>
      </c>
      <c r="C26" s="6">
        <v>362.065</v>
      </c>
    </row>
    <row r="27" spans="1:3" ht="15">
      <c r="A27" s="4" t="s">
        <v>36</v>
      </c>
      <c r="B27" s="5" t="s">
        <v>37</v>
      </c>
      <c r="C27" s="6">
        <v>573.71</v>
      </c>
    </row>
    <row r="28" spans="1:3" ht="15">
      <c r="A28" s="4" t="s">
        <v>38</v>
      </c>
      <c r="B28" s="5" t="s">
        <v>39</v>
      </c>
      <c r="C28" s="6">
        <v>2.217</v>
      </c>
    </row>
    <row r="29" spans="1:3" ht="15">
      <c r="A29" s="4" t="s">
        <v>40</v>
      </c>
      <c r="B29" s="5" t="s">
        <v>41</v>
      </c>
      <c r="C29" s="6">
        <v>535.919</v>
      </c>
    </row>
    <row r="30" spans="1:3" ht="15">
      <c r="A30" s="4" t="s">
        <v>42</v>
      </c>
      <c r="B30" s="5" t="s">
        <v>43</v>
      </c>
      <c r="C30" s="6">
        <v>0</v>
      </c>
    </row>
    <row r="31" spans="1:3" ht="15">
      <c r="A31" s="4" t="s">
        <v>44</v>
      </c>
      <c r="B31" s="5" t="s">
        <v>45</v>
      </c>
      <c r="C31" s="6">
        <v>26.551</v>
      </c>
    </row>
    <row r="32" spans="1:3" ht="15.75">
      <c r="A32" s="1" t="s">
        <v>46</v>
      </c>
      <c r="B32" s="2" t="s">
        <v>47</v>
      </c>
      <c r="C32" s="9">
        <f>C15/C8</f>
        <v>21.472651551936654</v>
      </c>
    </row>
    <row r="33" spans="1:3" ht="15.75">
      <c r="A33" s="1" t="s">
        <v>48</v>
      </c>
      <c r="B33" s="2" t="s">
        <v>49</v>
      </c>
      <c r="C33" s="9">
        <v>22.44</v>
      </c>
    </row>
    <row r="34" spans="1:3" ht="15">
      <c r="A34" s="1" t="s">
        <v>50</v>
      </c>
      <c r="B34" s="2" t="s">
        <v>51</v>
      </c>
      <c r="C34" s="10">
        <v>23.89</v>
      </c>
    </row>
    <row r="35" spans="1:3" ht="15">
      <c r="A35" s="4"/>
      <c r="B35" s="5" t="s">
        <v>52</v>
      </c>
      <c r="C35" s="6">
        <v>1.51</v>
      </c>
    </row>
    <row r="36" spans="1:3" ht="15">
      <c r="A36" s="4"/>
      <c r="B36" s="5" t="s">
        <v>53</v>
      </c>
      <c r="C36" s="10">
        <v>28.1902</v>
      </c>
    </row>
    <row r="37" spans="1:3" ht="15">
      <c r="A37" s="4"/>
      <c r="B37" s="5" t="s">
        <v>54</v>
      </c>
      <c r="C37" s="10">
        <v>28.1902</v>
      </c>
    </row>
    <row r="38" spans="1:3" ht="15.75">
      <c r="A38" s="1" t="s">
        <v>55</v>
      </c>
      <c r="B38" s="2" t="s">
        <v>56</v>
      </c>
      <c r="C38" s="3">
        <f>C39+C40+C41</f>
        <v>1231.2259999999999</v>
      </c>
    </row>
    <row r="39" spans="1:3" ht="15">
      <c r="A39" s="4"/>
      <c r="B39" s="5" t="s">
        <v>57</v>
      </c>
      <c r="C39" s="6">
        <f>ROUND(C35*C10,3)</f>
        <v>336.864</v>
      </c>
    </row>
    <row r="40" spans="1:3" ht="15">
      <c r="A40" s="4"/>
      <c r="B40" s="5" t="s">
        <v>58</v>
      </c>
      <c r="C40" s="6">
        <f>ROUND(C36*C11,3)</f>
        <v>395.283</v>
      </c>
    </row>
    <row r="41" spans="1:3" ht="15">
      <c r="A41" s="4"/>
      <c r="B41" s="5" t="s">
        <v>59</v>
      </c>
      <c r="C41" s="6">
        <f>ROUND(C12*C37,3)</f>
        <v>499.079</v>
      </c>
    </row>
    <row r="42" spans="1:3" ht="15.75">
      <c r="A42" s="1" t="s">
        <v>60</v>
      </c>
      <c r="B42" s="2" t="s">
        <v>61</v>
      </c>
      <c r="C42" s="11">
        <f>ROUND(C10*(23.89-C35),3)</f>
        <v>4992.732</v>
      </c>
    </row>
    <row r="43" spans="1:3" ht="15.75">
      <c r="A43" s="1"/>
      <c r="B43" s="2"/>
      <c r="C43" s="11" t="s">
        <v>4</v>
      </c>
    </row>
    <row r="44" spans="1:3" ht="15.75">
      <c r="A44" s="1" t="s">
        <v>62</v>
      </c>
      <c r="B44" s="2" t="s">
        <v>63</v>
      </c>
      <c r="C44" s="11">
        <v>5495.509</v>
      </c>
    </row>
    <row r="45" spans="1:3" ht="15.75">
      <c r="A45" s="1"/>
      <c r="B45" s="2"/>
      <c r="C45" s="11" t="s">
        <v>4</v>
      </c>
    </row>
    <row r="46" spans="1:3" ht="15.75">
      <c r="A46" s="1" t="s">
        <v>64</v>
      </c>
      <c r="B46" s="2" t="s">
        <v>65</v>
      </c>
      <c r="C46" s="3">
        <f>C47+C48+C49</f>
        <v>1151.8609999999999</v>
      </c>
    </row>
    <row r="47" spans="1:3" ht="15">
      <c r="A47" s="4"/>
      <c r="B47" s="5" t="s">
        <v>66</v>
      </c>
      <c r="C47" s="6">
        <v>322.547</v>
      </c>
    </row>
    <row r="48" spans="1:3" ht="15">
      <c r="A48" s="4"/>
      <c r="B48" s="5" t="s">
        <v>58</v>
      </c>
      <c r="C48" s="6">
        <v>324.467</v>
      </c>
    </row>
    <row r="49" spans="1:3" ht="15">
      <c r="A49" s="4"/>
      <c r="B49" s="5" t="s">
        <v>59</v>
      </c>
      <c r="C49" s="6">
        <v>504.847</v>
      </c>
    </row>
    <row r="50" spans="1:3" ht="15.75">
      <c r="A50" s="1" t="s">
        <v>67</v>
      </c>
      <c r="B50" s="2" t="s">
        <v>68</v>
      </c>
      <c r="C50" s="12">
        <v>8548</v>
      </c>
    </row>
    <row r="51" spans="1:3" ht="15.75">
      <c r="A51" s="1" t="s">
        <v>69</v>
      </c>
      <c r="B51" s="2" t="s">
        <v>70</v>
      </c>
      <c r="C51" s="12">
        <v>424</v>
      </c>
    </row>
    <row r="52" spans="1:3" ht="15.75">
      <c r="A52" s="1" t="s">
        <v>71</v>
      </c>
      <c r="B52" s="2" t="s">
        <v>72</v>
      </c>
      <c r="C52" s="11">
        <f>C53+C54+C55+C56</f>
        <v>-423.41200000000003</v>
      </c>
    </row>
    <row r="53" spans="1:3" ht="15">
      <c r="A53" s="4"/>
      <c r="B53" s="5" t="s">
        <v>73</v>
      </c>
      <c r="C53" s="6">
        <f>C39-C47</f>
        <v>14.31699999999995</v>
      </c>
    </row>
    <row r="54" spans="1:3" ht="15">
      <c r="A54" s="4"/>
      <c r="B54" s="5" t="s">
        <v>74</v>
      </c>
      <c r="C54" s="6">
        <f>C40-C48</f>
        <v>70.81600000000003</v>
      </c>
    </row>
    <row r="55" spans="1:3" ht="15">
      <c r="A55" s="4"/>
      <c r="B55" s="5" t="s">
        <v>75</v>
      </c>
      <c r="C55" s="13">
        <f>C42-C44</f>
        <v>-502.77700000000004</v>
      </c>
    </row>
    <row r="56" spans="1:3" ht="15">
      <c r="A56" s="4"/>
      <c r="B56" s="5" t="s">
        <v>59</v>
      </c>
      <c r="C56" s="6">
        <f>C41-C49</f>
        <v>-5.767999999999972</v>
      </c>
    </row>
    <row r="57" spans="1:3" ht="15">
      <c r="A57" s="4"/>
      <c r="B57" s="5"/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1043.4118644067796</v>
      </c>
    </row>
    <row r="59" spans="1:3" ht="15.75">
      <c r="A59" s="1" t="s">
        <v>78</v>
      </c>
      <c r="B59" s="2" t="s">
        <v>79</v>
      </c>
      <c r="C59" s="12">
        <f>C60+C61+C62+C63</f>
        <v>6576</v>
      </c>
    </row>
    <row r="60" spans="1:3" ht="15">
      <c r="A60" s="5"/>
      <c r="B60" s="5" t="s">
        <v>80</v>
      </c>
      <c r="C60" s="15">
        <v>337</v>
      </c>
    </row>
    <row r="61" spans="1:3" ht="15">
      <c r="A61" s="5"/>
      <c r="B61" s="5" t="s">
        <v>81</v>
      </c>
      <c r="C61" s="15">
        <v>3625</v>
      </c>
    </row>
    <row r="62" spans="1:3" ht="15">
      <c r="A62" s="5"/>
      <c r="B62" s="5" t="s">
        <v>82</v>
      </c>
      <c r="C62" s="16">
        <v>2283</v>
      </c>
    </row>
    <row r="63" spans="1:3" ht="15">
      <c r="A63" s="5"/>
      <c r="B63" s="5" t="s">
        <v>80</v>
      </c>
      <c r="C63" s="16">
        <v>331</v>
      </c>
    </row>
    <row r="64" ht="12.75">
      <c r="B64" s="17"/>
    </row>
    <row r="65" spans="2:3" ht="12.75">
      <c r="B65" t="s">
        <v>83</v>
      </c>
      <c r="C65" t="s">
        <v>84</v>
      </c>
    </row>
    <row r="67" spans="2:3" ht="12.75">
      <c r="B67" t="s">
        <v>85</v>
      </c>
      <c r="C67" t="s">
        <v>86</v>
      </c>
    </row>
    <row r="69" ht="12.75">
      <c r="B69" s="18" t="s">
        <v>87</v>
      </c>
    </row>
    <row r="70" ht="12.75">
      <c r="B70" t="s">
        <v>4</v>
      </c>
    </row>
  </sheetData>
  <sheetProtection/>
  <mergeCells count="5">
    <mergeCell ref="A3:A4"/>
    <mergeCell ref="B3:B4"/>
    <mergeCell ref="C3:C4"/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A1" sqref="A1:D67"/>
    </sheetView>
  </sheetViews>
  <sheetFormatPr defaultColWidth="9.140625" defaultRowHeight="12.75"/>
  <cols>
    <col min="1" max="1" width="4.7109375" style="0" customWidth="1"/>
    <col min="2" max="2" width="44.140625" style="0" customWidth="1"/>
    <col min="3" max="3" width="21.28125" style="0" customWidth="1"/>
    <col min="4" max="4" width="19.00390625" style="0" customWidth="1"/>
  </cols>
  <sheetData>
    <row r="1" spans="1:4" ht="14.25">
      <c r="A1" s="100" t="s">
        <v>137</v>
      </c>
      <c r="B1" s="100"/>
      <c r="C1" s="100"/>
      <c r="D1" s="62"/>
    </row>
    <row r="2" spans="1:4" ht="14.25">
      <c r="A2" s="101" t="s">
        <v>88</v>
      </c>
      <c r="B2" s="101"/>
      <c r="C2" s="101"/>
      <c r="D2" s="62"/>
    </row>
    <row r="3" spans="1:4" ht="12.75">
      <c r="A3" s="104" t="s">
        <v>2</v>
      </c>
      <c r="B3" s="104" t="s">
        <v>3</v>
      </c>
      <c r="C3" s="104" t="s">
        <v>127</v>
      </c>
      <c r="D3" s="104" t="s">
        <v>138</v>
      </c>
    </row>
    <row r="4" spans="1:4" ht="12.75">
      <c r="A4" s="105"/>
      <c r="B4" s="105"/>
      <c r="C4" s="105"/>
      <c r="D4" s="105"/>
    </row>
    <row r="5" spans="1:4" ht="14.25">
      <c r="A5" s="70" t="s">
        <v>5</v>
      </c>
      <c r="B5" s="71" t="s">
        <v>6</v>
      </c>
      <c r="C5" s="72">
        <v>56.062</v>
      </c>
      <c r="D5" s="72">
        <f>C5-'6мес-15макзыр'!C5</f>
        <v>19.930999999999997</v>
      </c>
    </row>
    <row r="6" spans="1:4" ht="14.25">
      <c r="A6" s="63" t="s">
        <v>7</v>
      </c>
      <c r="B6" s="64" t="s">
        <v>8</v>
      </c>
      <c r="C6" s="65">
        <v>2.243</v>
      </c>
      <c r="D6" s="72">
        <f>C6-'6мес-15макзыр'!C6</f>
        <v>0.7969999999999999</v>
      </c>
    </row>
    <row r="7" spans="1:4" ht="14.25">
      <c r="A7" s="70" t="s">
        <v>9</v>
      </c>
      <c r="B7" s="71" t="s">
        <v>134</v>
      </c>
      <c r="C7" s="72">
        <f>(C5-C6)*0.0848-0.001</f>
        <v>4.562851199999999</v>
      </c>
      <c r="D7" s="72">
        <f>C7-'6мес-15макзыр'!C7</f>
        <v>1.6218511999999992</v>
      </c>
    </row>
    <row r="8" spans="1:4" ht="14.25">
      <c r="A8" s="70" t="s">
        <v>10</v>
      </c>
      <c r="B8" s="71" t="s">
        <v>11</v>
      </c>
      <c r="C8" s="72">
        <f>C5-C6-C7</f>
        <v>49.2561488</v>
      </c>
      <c r="D8" s="72">
        <f>C8-'6мес-15макзыр'!C8</f>
        <v>17.512148799999995</v>
      </c>
    </row>
    <row r="9" spans="1:4" ht="14.25">
      <c r="A9" s="70" t="s">
        <v>12</v>
      </c>
      <c r="B9" s="71" t="s">
        <v>13</v>
      </c>
      <c r="C9" s="72">
        <f>C10+C11+C12+C13</f>
        <v>48.525</v>
      </c>
      <c r="D9" s="72">
        <f>C9-'6мес-15макзыр'!C9</f>
        <v>17.512</v>
      </c>
    </row>
    <row r="10" spans="1:4" ht="14.25">
      <c r="A10" s="63"/>
      <c r="B10" s="64" t="s">
        <v>14</v>
      </c>
      <c r="C10" s="65">
        <v>46.126</v>
      </c>
      <c r="D10" s="72">
        <f>C10-'6мес-15макзыр'!C10</f>
        <v>16.97</v>
      </c>
    </row>
    <row r="11" spans="1:4" ht="14.25">
      <c r="A11" s="63"/>
      <c r="B11" s="64" t="s">
        <v>15</v>
      </c>
      <c r="C11" s="65">
        <v>1.424</v>
      </c>
      <c r="D11" s="72">
        <f>C11-'6мес-15макзыр'!C11</f>
        <v>0.236</v>
      </c>
    </row>
    <row r="12" spans="1:4" ht="14.25">
      <c r="A12" s="63"/>
      <c r="B12" s="64" t="s">
        <v>16</v>
      </c>
      <c r="C12" s="65">
        <v>0.975</v>
      </c>
      <c r="D12" s="72">
        <f>C12-'6мес-15макзыр'!C12</f>
        <v>0.30599999999999994</v>
      </c>
    </row>
    <row r="13" spans="1:4" ht="14.25">
      <c r="A13" s="70"/>
      <c r="B13" s="64" t="s">
        <v>17</v>
      </c>
      <c r="C13" s="65">
        <v>0</v>
      </c>
      <c r="D13" s="72">
        <f>C13-'6мес-15макзыр'!C13</f>
        <v>0</v>
      </c>
    </row>
    <row r="14" spans="1:4" ht="14.25">
      <c r="A14" s="70" t="s">
        <v>18</v>
      </c>
      <c r="B14" s="73" t="s">
        <v>19</v>
      </c>
      <c r="C14" s="72">
        <f>C8-C9</f>
        <v>0.7311487999999997</v>
      </c>
      <c r="D14" s="72">
        <f>C14-'6мес-15макзыр'!C14</f>
        <v>0.00014879999999450888</v>
      </c>
    </row>
    <row r="15" spans="1:4" ht="14.25">
      <c r="A15" s="70" t="s">
        <v>20</v>
      </c>
      <c r="B15" s="71" t="s">
        <v>21</v>
      </c>
      <c r="C15" s="72">
        <f>C16+C25+C26+C27+C28+C29+C30+C31</f>
        <v>2985.0354100000004</v>
      </c>
      <c r="D15" s="72">
        <f>D16+D25+D26+D27+D28+D29+D30+D31</f>
        <v>1029.9998200000002</v>
      </c>
    </row>
    <row r="16" spans="1:4" ht="14.25">
      <c r="A16" s="63" t="s">
        <v>22</v>
      </c>
      <c r="B16" s="64" t="s">
        <v>23</v>
      </c>
      <c r="C16" s="65">
        <f>C17+C20+C23+C24</f>
        <v>1128.53862</v>
      </c>
      <c r="D16" s="72">
        <f>C16-'6мес-15макзыр'!C16</f>
        <v>391.8738900000001</v>
      </c>
    </row>
    <row r="17" spans="1:4" ht="14.25">
      <c r="A17" s="63"/>
      <c r="B17" s="64" t="s">
        <v>24</v>
      </c>
      <c r="C17" s="65">
        <v>881.96864</v>
      </c>
      <c r="D17" s="72">
        <f>C17-'6мес-15макзыр'!C17</f>
        <v>297.40894000000003</v>
      </c>
    </row>
    <row r="18" spans="1:4" ht="14.25">
      <c r="A18" s="63"/>
      <c r="B18" s="64" t="s">
        <v>25</v>
      </c>
      <c r="C18" s="65">
        <v>29.801</v>
      </c>
      <c r="D18" s="72">
        <f>C18-'6мес-15макзыр'!C18</f>
        <v>10.029</v>
      </c>
    </row>
    <row r="19" spans="1:4" ht="14.25">
      <c r="A19" s="63"/>
      <c r="B19" s="64" t="s">
        <v>26</v>
      </c>
      <c r="C19" s="66">
        <f>C17/C18*1000</f>
        <v>29595.269957383985</v>
      </c>
      <c r="D19" s="66">
        <f>D17/D18*1000</f>
        <v>29654.894805065316</v>
      </c>
    </row>
    <row r="20" spans="1:4" ht="14.25">
      <c r="A20" s="63"/>
      <c r="B20" s="64" t="s">
        <v>27</v>
      </c>
      <c r="C20" s="65">
        <v>14.29802</v>
      </c>
      <c r="D20" s="72">
        <f>C20-'6мес-15макзыр'!C20</f>
        <v>4.41244</v>
      </c>
    </row>
    <row r="21" spans="1:4" ht="14.25">
      <c r="A21" s="63"/>
      <c r="B21" s="64" t="s">
        <v>28</v>
      </c>
      <c r="C21" s="65">
        <v>0.28</v>
      </c>
      <c r="D21" s="72">
        <f>C21-'6мес-15макзыр'!C21</f>
        <v>0.08600000000000002</v>
      </c>
    </row>
    <row r="22" spans="1:4" ht="14.25">
      <c r="A22" s="63"/>
      <c r="B22" s="64" t="s">
        <v>29</v>
      </c>
      <c r="C22" s="66">
        <f>C20/C21*1000</f>
        <v>51064.35714285713</v>
      </c>
      <c r="D22" s="66">
        <f>D20/D21*1000</f>
        <v>51307.44186046511</v>
      </c>
    </row>
    <row r="23" spans="1:4" ht="14.25">
      <c r="A23" s="63"/>
      <c r="B23" s="64" t="s">
        <v>30</v>
      </c>
      <c r="C23" s="65">
        <v>209.48042</v>
      </c>
      <c r="D23" s="72">
        <f>C23-'6мес-15макзыр'!C23</f>
        <v>78.42992000000001</v>
      </c>
    </row>
    <row r="24" spans="1:4" ht="14.25">
      <c r="A24" s="63"/>
      <c r="B24" s="64" t="s">
        <v>31</v>
      </c>
      <c r="C24" s="65">
        <v>22.79154</v>
      </c>
      <c r="D24" s="72">
        <f>C24-'6мес-15макзыр'!C24</f>
        <v>11.62259</v>
      </c>
    </row>
    <row r="25" spans="1:4" ht="14.25">
      <c r="A25" s="63" t="s">
        <v>32</v>
      </c>
      <c r="B25" s="64" t="s">
        <v>33</v>
      </c>
      <c r="C25" s="65">
        <v>1030.15549</v>
      </c>
      <c r="D25" s="72">
        <f>C25-'6мес-15макзыр'!C25</f>
        <v>342.5933100000001</v>
      </c>
    </row>
    <row r="26" spans="1:4" ht="14.25">
      <c r="A26" s="63" t="s">
        <v>34</v>
      </c>
      <c r="B26" s="64" t="s">
        <v>35</v>
      </c>
      <c r="C26" s="65">
        <v>310.4782</v>
      </c>
      <c r="D26" s="72">
        <f>C26-'6мес-15макзыр'!C26</f>
        <v>103.25310000000002</v>
      </c>
    </row>
    <row r="27" spans="1:4" ht="14.25">
      <c r="A27" s="63" t="s">
        <v>36</v>
      </c>
      <c r="B27" s="64" t="s">
        <v>37</v>
      </c>
      <c r="C27" s="65">
        <v>43.05951</v>
      </c>
      <c r="D27" s="72">
        <f>C27-'6мес-15макзыр'!C27</f>
        <v>14.353170000000002</v>
      </c>
    </row>
    <row r="28" spans="1:4" ht="14.25">
      <c r="A28" s="63" t="s">
        <v>38</v>
      </c>
      <c r="B28" s="64" t="s">
        <v>39</v>
      </c>
      <c r="C28" s="65">
        <v>1.208</v>
      </c>
      <c r="D28" s="72">
        <f>C28-'6мес-15макзыр'!C28</f>
        <v>0</v>
      </c>
    </row>
    <row r="29" spans="1:4" ht="14.25">
      <c r="A29" s="63" t="s">
        <v>40</v>
      </c>
      <c r="B29" s="64" t="s">
        <v>41</v>
      </c>
      <c r="C29" s="65">
        <v>470.15152</v>
      </c>
      <c r="D29" s="72">
        <f>C29-'6мес-15макзыр'!C29</f>
        <v>177.46363000000002</v>
      </c>
    </row>
    <row r="30" spans="1:4" ht="14.25">
      <c r="A30" s="63" t="s">
        <v>42</v>
      </c>
      <c r="B30" s="64" t="s">
        <v>90</v>
      </c>
      <c r="C30" s="65">
        <v>0</v>
      </c>
      <c r="D30" s="72">
        <f>C30-'6мес-15макзыр'!C30</f>
        <v>0</v>
      </c>
    </row>
    <row r="31" spans="1:4" ht="14.25">
      <c r="A31" s="63" t="s">
        <v>44</v>
      </c>
      <c r="B31" s="64" t="s">
        <v>45</v>
      </c>
      <c r="C31" s="65">
        <v>1.44407</v>
      </c>
      <c r="D31" s="72">
        <f>C31-'6мес-15макзыр'!C31</f>
        <v>0.46272</v>
      </c>
    </row>
    <row r="32" spans="1:4" ht="14.25">
      <c r="A32" s="70" t="s">
        <v>46</v>
      </c>
      <c r="B32" s="71" t="s">
        <v>47</v>
      </c>
      <c r="C32" s="74">
        <f>C15/C8</f>
        <v>60.60228992161889</v>
      </c>
      <c r="D32" s="74">
        <f>D15/D8</f>
        <v>58.816301286795856</v>
      </c>
    </row>
    <row r="33" spans="1:4" ht="14.25">
      <c r="A33" s="70" t="s">
        <v>48</v>
      </c>
      <c r="B33" s="71" t="s">
        <v>49</v>
      </c>
      <c r="C33" s="74">
        <v>55.36</v>
      </c>
      <c r="D33" s="74">
        <v>55.36</v>
      </c>
    </row>
    <row r="34" spans="1:4" ht="14.25">
      <c r="A34" s="70" t="s">
        <v>50</v>
      </c>
      <c r="B34" s="71" t="s">
        <v>51</v>
      </c>
      <c r="C34" s="74" t="s">
        <v>140</v>
      </c>
      <c r="D34" s="74">
        <v>59.88</v>
      </c>
    </row>
    <row r="35" spans="1:4" ht="14.25">
      <c r="A35" s="63"/>
      <c r="B35" s="64" t="s">
        <v>52</v>
      </c>
      <c r="C35" s="66" t="s">
        <v>139</v>
      </c>
      <c r="D35" s="66">
        <v>2.05</v>
      </c>
    </row>
    <row r="36" spans="1:4" ht="14.25">
      <c r="A36" s="63"/>
      <c r="B36" s="64" t="s">
        <v>53</v>
      </c>
      <c r="C36" s="75" t="s">
        <v>141</v>
      </c>
      <c r="D36" s="75">
        <f>D34*1.18</f>
        <v>70.6584</v>
      </c>
    </row>
    <row r="37" spans="1:4" ht="14.25">
      <c r="A37" s="63"/>
      <c r="B37" s="64" t="s">
        <v>54</v>
      </c>
      <c r="C37" s="75" t="s">
        <v>141</v>
      </c>
      <c r="D37" s="75">
        <f>D34*1.18</f>
        <v>70.6584</v>
      </c>
    </row>
    <row r="38" spans="1:4" ht="14.25">
      <c r="A38" s="70" t="s">
        <v>55</v>
      </c>
      <c r="B38" s="71" t="s">
        <v>56</v>
      </c>
      <c r="C38" s="72">
        <f>C39+C40+C41</f>
        <v>249.49835</v>
      </c>
      <c r="D38" s="72">
        <f>D39+D40+D41</f>
        <v>73.085</v>
      </c>
    </row>
    <row r="39" spans="1:4" ht="14.25">
      <c r="A39" s="63"/>
      <c r="B39" s="64" t="s">
        <v>57</v>
      </c>
      <c r="C39" s="65">
        <v>89.89334</v>
      </c>
      <c r="D39" s="65">
        <f>ROUND(D35*D10,3)</f>
        <v>34.789</v>
      </c>
    </row>
    <row r="40" spans="1:4" ht="14.25">
      <c r="A40" s="63"/>
      <c r="B40" s="64" t="s">
        <v>58</v>
      </c>
      <c r="C40" s="65">
        <v>94.28125</v>
      </c>
      <c r="D40" s="65">
        <f>ROUND(D36*D11,3)</f>
        <v>16.675</v>
      </c>
    </row>
    <row r="41" spans="1:4" ht="14.25">
      <c r="A41" s="63"/>
      <c r="B41" s="64" t="s">
        <v>59</v>
      </c>
      <c r="C41" s="65">
        <v>65.32376</v>
      </c>
      <c r="D41" s="65">
        <f>ROUND(D12*D37,3)</f>
        <v>21.621</v>
      </c>
    </row>
    <row r="42" spans="1:4" ht="14.25">
      <c r="A42" s="70" t="s">
        <v>60</v>
      </c>
      <c r="B42" s="71" t="s">
        <v>61</v>
      </c>
      <c r="C42" s="76">
        <v>2540.34642</v>
      </c>
      <c r="D42" s="76">
        <f>ROUND(D10*(59.88-D35),3)</f>
        <v>981.375</v>
      </c>
    </row>
    <row r="43" spans="1:4" ht="14.25">
      <c r="A43" s="70"/>
      <c r="B43" s="71"/>
      <c r="C43" s="76"/>
      <c r="D43" s="76"/>
    </row>
    <row r="44" spans="1:4" ht="14.25">
      <c r="A44" s="70" t="s">
        <v>62</v>
      </c>
      <c r="B44" s="71" t="s">
        <v>63</v>
      </c>
      <c r="C44" s="76">
        <v>3783.54231</v>
      </c>
      <c r="D44" s="72">
        <f>C44-'6мес-15макзыр'!C44</f>
        <v>0.00030999999989944627</v>
      </c>
    </row>
    <row r="45" spans="1:4" ht="14.25">
      <c r="A45" s="70"/>
      <c r="B45" s="71"/>
      <c r="C45" s="76"/>
      <c r="D45" s="76"/>
    </row>
    <row r="46" spans="1:4" ht="14.25">
      <c r="A46" s="70" t="s">
        <v>64</v>
      </c>
      <c r="B46" s="71" t="s">
        <v>65</v>
      </c>
      <c r="C46" s="72">
        <f>C47+C48+C49</f>
        <v>245.19242000000003</v>
      </c>
      <c r="D46" s="72">
        <f>D47+D48+D49</f>
        <v>64.08204</v>
      </c>
    </row>
    <row r="47" spans="1:4" ht="14.25">
      <c r="A47" s="63"/>
      <c r="B47" s="64" t="s">
        <v>66</v>
      </c>
      <c r="C47" s="65">
        <v>89.62976</v>
      </c>
      <c r="D47" s="72">
        <f>C47-'6мес-15макзыр'!C47</f>
        <v>35.11885</v>
      </c>
    </row>
    <row r="48" spans="1:4" ht="14.25">
      <c r="A48" s="63"/>
      <c r="B48" s="64" t="s">
        <v>58</v>
      </c>
      <c r="C48" s="65">
        <v>87.0301</v>
      </c>
      <c r="D48" s="72">
        <f>C48-'6мес-15макзыр'!C48</f>
        <v>14.127620000000007</v>
      </c>
    </row>
    <row r="49" spans="1:4" ht="14.25">
      <c r="A49" s="63"/>
      <c r="B49" s="64" t="s">
        <v>59</v>
      </c>
      <c r="C49" s="65">
        <v>68.53256</v>
      </c>
      <c r="D49" s="72">
        <f>C49-'6мес-15макзыр'!C49</f>
        <v>14.835570000000004</v>
      </c>
    </row>
    <row r="50" spans="1:4" ht="14.25">
      <c r="A50" s="70" t="s">
        <v>67</v>
      </c>
      <c r="B50" s="71" t="s">
        <v>68</v>
      </c>
      <c r="C50" s="70">
        <v>3617</v>
      </c>
      <c r="D50" s="70">
        <v>3617</v>
      </c>
    </row>
    <row r="51" spans="1:4" ht="14.25">
      <c r="A51" s="70" t="s">
        <v>69</v>
      </c>
      <c r="B51" s="71" t="s">
        <v>70</v>
      </c>
      <c r="C51" s="70">
        <v>132</v>
      </c>
      <c r="D51" s="70">
        <v>132</v>
      </c>
    </row>
    <row r="52" spans="1:4" ht="14.25">
      <c r="A52" s="70" t="s">
        <v>71</v>
      </c>
      <c r="B52" s="71" t="s">
        <v>72</v>
      </c>
      <c r="C52" s="76">
        <f>C53+C54+C55+C56</f>
        <v>-1238.8899600000002</v>
      </c>
      <c r="D52" s="76">
        <f>D53+D54+D55+D56</f>
        <v>990.3776500000001</v>
      </c>
    </row>
    <row r="53" spans="1:4" ht="14.25">
      <c r="A53" s="63"/>
      <c r="B53" s="64" t="s">
        <v>73</v>
      </c>
      <c r="C53" s="65">
        <f>C39-C47</f>
        <v>0.2635799999999904</v>
      </c>
      <c r="D53" s="65">
        <f>D39-D47</f>
        <v>-0.3298500000000004</v>
      </c>
    </row>
    <row r="54" spans="1:4" ht="14.25">
      <c r="A54" s="63"/>
      <c r="B54" s="64" t="s">
        <v>74</v>
      </c>
      <c r="C54" s="65">
        <f>C40-C48</f>
        <v>7.2511499999999955</v>
      </c>
      <c r="D54" s="65">
        <f>D40-D48</f>
        <v>2.5473799999999933</v>
      </c>
    </row>
    <row r="55" spans="1:4" ht="14.25">
      <c r="A55" s="63"/>
      <c r="B55" s="64" t="s">
        <v>75</v>
      </c>
      <c r="C55" s="67">
        <f>C42-C44</f>
        <v>-1243.19589</v>
      </c>
      <c r="D55" s="67">
        <f>D42-D44</f>
        <v>981.3746900000001</v>
      </c>
    </row>
    <row r="56" spans="1:4" ht="14.25">
      <c r="A56" s="63"/>
      <c r="B56" s="64" t="s">
        <v>59</v>
      </c>
      <c r="C56" s="65">
        <f>C41-C49</f>
        <v>-3.2088000000000108</v>
      </c>
      <c r="D56" s="65">
        <f>D41-D49</f>
        <v>6.7854299999999945</v>
      </c>
    </row>
    <row r="57" spans="1:4" ht="14.25">
      <c r="A57" s="63"/>
      <c r="B57" s="64" t="s">
        <v>4</v>
      </c>
      <c r="C57" s="65" t="s">
        <v>4</v>
      </c>
      <c r="D57" s="65" t="s">
        <v>4</v>
      </c>
    </row>
    <row r="58" spans="1:4" ht="14.25">
      <c r="A58" s="70" t="s">
        <v>76</v>
      </c>
      <c r="B58" s="71" t="s">
        <v>77</v>
      </c>
      <c r="C58" s="77">
        <f>C38/1.18</f>
        <v>211.43927966101694</v>
      </c>
      <c r="D58" s="77">
        <f>D38/1.18</f>
        <v>61.9364406779661</v>
      </c>
    </row>
    <row r="59" spans="1:4" ht="14.25">
      <c r="A59" s="70" t="s">
        <v>78</v>
      </c>
      <c r="B59" s="71" t="s">
        <v>79</v>
      </c>
      <c r="C59" s="70">
        <f>C60+C61+C62+C63</f>
        <v>6552</v>
      </c>
      <c r="D59" s="70">
        <f>D60+D61+D62+D63</f>
        <v>2208</v>
      </c>
    </row>
    <row r="60" spans="1:4" ht="14.25">
      <c r="A60" s="64"/>
      <c r="B60" s="64" t="s">
        <v>91</v>
      </c>
      <c r="C60" s="63">
        <v>2914</v>
      </c>
      <c r="D60" s="78">
        <f>C60-'6мес-15макзыр'!C60</f>
        <v>1104</v>
      </c>
    </row>
    <row r="61" spans="1:4" ht="14.25">
      <c r="A61" s="64"/>
      <c r="B61" s="64" t="s">
        <v>82</v>
      </c>
      <c r="C61" s="63">
        <v>210</v>
      </c>
      <c r="D61" s="78">
        <f>C61-'6мес-15макзыр'!C61</f>
        <v>0</v>
      </c>
    </row>
    <row r="62" spans="1:4" ht="14.25">
      <c r="A62" s="64"/>
      <c r="B62" s="64" t="s">
        <v>92</v>
      </c>
      <c r="C62" s="68">
        <v>3428</v>
      </c>
      <c r="D62" s="78">
        <f>C62-'6мес-15макзыр'!C62</f>
        <v>1104</v>
      </c>
    </row>
    <row r="63" spans="1:4" ht="14.25">
      <c r="A63" s="64"/>
      <c r="B63" s="69" t="s">
        <v>93</v>
      </c>
      <c r="C63" s="68">
        <v>0</v>
      </c>
      <c r="D63" s="78">
        <f>C63-'6мес-15макзыр'!C63</f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6">
    <mergeCell ref="A1:C1"/>
    <mergeCell ref="A2:C2"/>
    <mergeCell ref="A3:A4"/>
    <mergeCell ref="B3:B4"/>
    <mergeCell ref="C3:C4"/>
    <mergeCell ref="D3:D4"/>
  </mergeCells>
  <printOptions/>
  <pageMargins left="0.7086614173228347" right="0" top="0" bottom="0" header="0" footer="0"/>
  <pageSetup fitToWidth="0" fitToHeight="1" horizontalDpi="600" verticalDpi="600" orientation="portrait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D59" sqref="D59"/>
    </sheetView>
  </sheetViews>
  <sheetFormatPr defaultColWidth="9.140625" defaultRowHeight="12.75"/>
  <cols>
    <col min="2" max="2" width="42.421875" style="0" customWidth="1"/>
    <col min="3" max="4" width="15.8515625" style="0" customWidth="1"/>
  </cols>
  <sheetData>
    <row r="1" spans="1:4" ht="35.25" customHeight="1">
      <c r="A1" s="100" t="s">
        <v>146</v>
      </c>
      <c r="B1" s="100"/>
      <c r="C1" s="100"/>
      <c r="D1" s="62"/>
    </row>
    <row r="2" spans="1:4" ht="30.75" customHeight="1">
      <c r="A2" s="101" t="s">
        <v>1</v>
      </c>
      <c r="B2" s="101"/>
      <c r="C2" s="101"/>
      <c r="D2" s="62"/>
    </row>
    <row r="3" spans="1:4" ht="12.75">
      <c r="A3" s="102"/>
      <c r="B3" s="102" t="s">
        <v>3</v>
      </c>
      <c r="C3" s="104" t="s">
        <v>89</v>
      </c>
      <c r="D3" s="104" t="s">
        <v>147</v>
      </c>
    </row>
    <row r="4" spans="1:4" ht="12.75">
      <c r="A4" s="103"/>
      <c r="B4" s="103"/>
      <c r="C4" s="105"/>
      <c r="D4" s="105"/>
    </row>
    <row r="5" spans="1:4" ht="14.25">
      <c r="A5" s="86" t="s">
        <v>5</v>
      </c>
      <c r="B5" s="86" t="s">
        <v>6</v>
      </c>
      <c r="C5" s="87">
        <v>410.94</v>
      </c>
      <c r="D5" s="72">
        <f>C5-'9мес-15лисица'!C5</f>
        <v>102.156</v>
      </c>
    </row>
    <row r="6" spans="1:4" ht="14.25">
      <c r="A6" s="79" t="s">
        <v>7</v>
      </c>
      <c r="B6" s="79" t="s">
        <v>8</v>
      </c>
      <c r="C6" s="80">
        <v>16.436</v>
      </c>
      <c r="D6" s="72">
        <f>C6-'9мес-15лисица'!C6</f>
        <v>4.086</v>
      </c>
    </row>
    <row r="7" spans="1:4" ht="14.25">
      <c r="A7" s="86" t="s">
        <v>9</v>
      </c>
      <c r="B7" s="86" t="s">
        <v>133</v>
      </c>
      <c r="C7" s="87">
        <f>(C5-C6)*0.1091+0.002</f>
        <v>43.042386400000005</v>
      </c>
      <c r="D7" s="72">
        <f>C7-'9мес-15лисица'!C7</f>
        <v>10.699437000000003</v>
      </c>
    </row>
    <row r="8" spans="1:4" ht="14.25">
      <c r="A8" s="86" t="s">
        <v>10</v>
      </c>
      <c r="B8" s="86" t="s">
        <v>11</v>
      </c>
      <c r="C8" s="87">
        <f>C5-C6-C7</f>
        <v>351.4616136</v>
      </c>
      <c r="D8" s="72">
        <f>D5-D6-D7</f>
        <v>87.370563</v>
      </c>
    </row>
    <row r="9" spans="1:4" ht="14.25">
      <c r="A9" s="86" t="s">
        <v>12</v>
      </c>
      <c r="B9" s="86" t="s">
        <v>13</v>
      </c>
      <c r="C9" s="87">
        <f>C10+C11+C12+C13</f>
        <v>348.36300000000006</v>
      </c>
      <c r="D9" s="72">
        <f>D10+D11+D12+D13</f>
        <v>86.42699999999999</v>
      </c>
    </row>
    <row r="10" spans="1:4" ht="14.25">
      <c r="A10" s="79"/>
      <c r="B10" s="79" t="s">
        <v>14</v>
      </c>
      <c r="C10" s="80">
        <v>300</v>
      </c>
      <c r="D10" s="72">
        <f>C10-'9мес-15лисица'!C10</f>
        <v>71.37299999999999</v>
      </c>
    </row>
    <row r="11" spans="1:4" ht="14.25">
      <c r="A11" s="79"/>
      <c r="B11" s="79" t="s">
        <v>15</v>
      </c>
      <c r="C11" s="80">
        <v>12.196</v>
      </c>
      <c r="D11" s="72">
        <f>C11-'9мес-15лисица'!C11</f>
        <v>4.077</v>
      </c>
    </row>
    <row r="12" spans="1:4" ht="14.25">
      <c r="A12" s="79"/>
      <c r="B12" s="79" t="s">
        <v>16</v>
      </c>
      <c r="C12" s="80">
        <v>20.934</v>
      </c>
      <c r="D12" s="72">
        <f>C12-'9мес-15лисица'!C12</f>
        <v>6.054</v>
      </c>
    </row>
    <row r="13" spans="1:4" ht="14.25">
      <c r="A13" s="86"/>
      <c r="B13" s="79" t="s">
        <v>17</v>
      </c>
      <c r="C13" s="80">
        <v>15.233</v>
      </c>
      <c r="D13" s="72">
        <f>C13-'9мес-15лисица'!C13</f>
        <v>4.923</v>
      </c>
    </row>
    <row r="14" spans="1:4" ht="14.25">
      <c r="A14" s="86" t="s">
        <v>18</v>
      </c>
      <c r="B14" s="86" t="s">
        <v>19</v>
      </c>
      <c r="C14" s="87">
        <f>C8-C9</f>
        <v>3.0986135999999647</v>
      </c>
      <c r="D14" s="72">
        <f>D8-D9</f>
        <v>0.9435630000000117</v>
      </c>
    </row>
    <row r="15" spans="1:4" ht="14.25">
      <c r="A15" s="86" t="s">
        <v>20</v>
      </c>
      <c r="B15" s="86" t="s">
        <v>21</v>
      </c>
      <c r="C15" s="87">
        <f>C16+C25+C26+C27+C28+C29+C30+C31</f>
        <v>8315.06718</v>
      </c>
      <c r="D15" s="72">
        <f>D16+D25+D26+D27+D28+D29+D30+D31</f>
        <v>2045.6400500000002</v>
      </c>
    </row>
    <row r="16" spans="1:4" ht="14.25">
      <c r="A16" s="79" t="s">
        <v>22</v>
      </c>
      <c r="B16" s="79" t="s">
        <v>23</v>
      </c>
      <c r="C16" s="80">
        <f>C17+C20+C23+C24</f>
        <v>4583.340770000001</v>
      </c>
      <c r="D16" s="72">
        <f>C16-'9мес-15лисица'!C16</f>
        <v>1184.5101400000003</v>
      </c>
    </row>
    <row r="17" spans="1:4" ht="14.25">
      <c r="A17" s="79"/>
      <c r="B17" s="79" t="s">
        <v>24</v>
      </c>
      <c r="C17" s="80">
        <v>4146.3064</v>
      </c>
      <c r="D17" s="72">
        <f>C17-'9мес-15лисица'!C17</f>
        <v>1086.6521200000002</v>
      </c>
    </row>
    <row r="18" spans="1:4" ht="14.25">
      <c r="A18" s="79"/>
      <c r="B18" s="79" t="s">
        <v>25</v>
      </c>
      <c r="C18" s="80">
        <v>132.286</v>
      </c>
      <c r="D18" s="72">
        <f>C18-'9мес-15лисица'!C18</f>
        <v>34.461</v>
      </c>
    </row>
    <row r="19" spans="1:4" ht="14.25">
      <c r="A19" s="79"/>
      <c r="B19" s="79" t="s">
        <v>26</v>
      </c>
      <c r="C19" s="81">
        <f>C17/C18*1000</f>
        <v>31343.50120194125</v>
      </c>
      <c r="D19" s="66">
        <f>D17/D18*1000</f>
        <v>31532.808682278526</v>
      </c>
    </row>
    <row r="20" spans="1:4" ht="14.25">
      <c r="A20" s="79"/>
      <c r="B20" s="79" t="s">
        <v>27</v>
      </c>
      <c r="C20" s="80">
        <v>62.9966</v>
      </c>
      <c r="D20" s="72">
        <f>C20-'9мес-15лисица'!C20</f>
        <v>18.05775</v>
      </c>
    </row>
    <row r="21" spans="1:4" ht="14.25">
      <c r="A21" s="79"/>
      <c r="B21" s="79" t="s">
        <v>28</v>
      </c>
      <c r="C21" s="80">
        <v>1.268</v>
      </c>
      <c r="D21" s="72">
        <f>C21-'9мес-15лисица'!C21</f>
        <v>0.359</v>
      </c>
    </row>
    <row r="22" spans="1:4" ht="14.25">
      <c r="A22" s="79"/>
      <c r="B22" s="79" t="s">
        <v>29</v>
      </c>
      <c r="C22" s="81">
        <f>C20/C21*1000</f>
        <v>49681.86119873817</v>
      </c>
      <c r="D22" s="66">
        <f>D20/D21*1000</f>
        <v>50300.139275766014</v>
      </c>
    </row>
    <row r="23" spans="1:4" ht="14.25">
      <c r="A23" s="79"/>
      <c r="B23" s="79" t="s">
        <v>30</v>
      </c>
      <c r="C23" s="80">
        <v>234.97377</v>
      </c>
      <c r="D23" s="72">
        <f>C23-'9мес-15лисица'!C23</f>
        <v>32.629099999999994</v>
      </c>
    </row>
    <row r="24" spans="1:4" ht="14.25">
      <c r="A24" s="79"/>
      <c r="B24" s="79" t="s">
        <v>110</v>
      </c>
      <c r="C24" s="80">
        <v>139.064</v>
      </c>
      <c r="D24" s="72">
        <f>C24-'9мес-15лисица'!C24</f>
        <v>47.17116999999999</v>
      </c>
    </row>
    <row r="25" spans="1:4" ht="14.25">
      <c r="A25" s="79" t="s">
        <v>32</v>
      </c>
      <c r="B25" s="79" t="s">
        <v>33</v>
      </c>
      <c r="C25" s="80">
        <v>1648.17426</v>
      </c>
      <c r="D25" s="72">
        <f>C25-'9мес-15лисица'!C25</f>
        <v>372.7979499999999</v>
      </c>
    </row>
    <row r="26" spans="1:4" ht="14.25">
      <c r="A26" s="79" t="s">
        <v>34</v>
      </c>
      <c r="B26" s="79" t="s">
        <v>35</v>
      </c>
      <c r="C26" s="80">
        <v>494.41066</v>
      </c>
      <c r="D26" s="72">
        <f>C26-'9мес-15лисица'!C26</f>
        <v>111.57788</v>
      </c>
    </row>
    <row r="27" spans="1:4" ht="14.25">
      <c r="A27" s="79" t="s">
        <v>36</v>
      </c>
      <c r="B27" s="79" t="s">
        <v>37</v>
      </c>
      <c r="C27" s="80">
        <v>828.41076</v>
      </c>
      <c r="D27" s="72">
        <f>C27-'9мес-15лисица'!C27</f>
        <v>207.10268999999994</v>
      </c>
    </row>
    <row r="28" spans="1:4" ht="14.25">
      <c r="A28" s="79" t="s">
        <v>38</v>
      </c>
      <c r="B28" s="79" t="s">
        <v>39</v>
      </c>
      <c r="C28" s="80">
        <v>1.261</v>
      </c>
      <c r="D28" s="72">
        <f>C28-'9мес-15лисица'!C28</f>
        <v>0</v>
      </c>
    </row>
    <row r="29" spans="1:4" ht="14.25">
      <c r="A29" s="79" t="s">
        <v>40</v>
      </c>
      <c r="B29" s="79" t="s">
        <v>41</v>
      </c>
      <c r="C29" s="80">
        <v>728.00531</v>
      </c>
      <c r="D29" s="72">
        <f>C29-'9мес-15лисица'!C29</f>
        <v>141.24207</v>
      </c>
    </row>
    <row r="30" spans="1:4" ht="14.25">
      <c r="A30" s="79" t="s">
        <v>42</v>
      </c>
      <c r="B30" s="79" t="s">
        <v>43</v>
      </c>
      <c r="C30" s="80">
        <v>0</v>
      </c>
      <c r="D30" s="72">
        <f>C30-'9мес-15лисица'!C30</f>
        <v>0</v>
      </c>
    </row>
    <row r="31" spans="1:4" ht="14.25">
      <c r="A31" s="79" t="s">
        <v>44</v>
      </c>
      <c r="B31" s="79" t="s">
        <v>45</v>
      </c>
      <c r="C31" s="80">
        <v>31.46442</v>
      </c>
      <c r="D31" s="72">
        <f>C31-'9мес-15лисица'!C31</f>
        <v>28.40932</v>
      </c>
    </row>
    <row r="32" spans="1:4" ht="14.25">
      <c r="A32" s="86" t="s">
        <v>46</v>
      </c>
      <c r="B32" s="86" t="s">
        <v>47</v>
      </c>
      <c r="C32" s="88">
        <f>C15/C8</f>
        <v>23.658535835049726</v>
      </c>
      <c r="D32" s="74">
        <f>D15/D8</f>
        <v>23.413378370927976</v>
      </c>
    </row>
    <row r="33" spans="1:4" ht="14.25">
      <c r="A33" s="86" t="s">
        <v>48</v>
      </c>
      <c r="B33" s="86" t="s">
        <v>49</v>
      </c>
      <c r="C33" s="88">
        <v>25.11</v>
      </c>
      <c r="D33" s="74">
        <v>25.11</v>
      </c>
    </row>
    <row r="34" spans="1:4" ht="14.25">
      <c r="A34" s="86" t="s">
        <v>50</v>
      </c>
      <c r="B34" s="86" t="s">
        <v>51</v>
      </c>
      <c r="C34" s="66" t="s">
        <v>144</v>
      </c>
      <c r="D34" s="74">
        <v>25.97</v>
      </c>
    </row>
    <row r="35" spans="1:4" ht="14.25">
      <c r="A35" s="79"/>
      <c r="B35" s="79" t="s">
        <v>52</v>
      </c>
      <c r="C35" s="66" t="s">
        <v>145</v>
      </c>
      <c r="D35" s="66">
        <v>2.05</v>
      </c>
    </row>
    <row r="36" spans="1:4" ht="14.25">
      <c r="A36" s="79"/>
      <c r="B36" s="79" t="s">
        <v>53</v>
      </c>
      <c r="C36" s="66" t="s">
        <v>144</v>
      </c>
      <c r="D36" s="75">
        <f>D34*1.18</f>
        <v>30.644599999999997</v>
      </c>
    </row>
    <row r="37" spans="1:4" ht="14.25">
      <c r="A37" s="79"/>
      <c r="B37" s="79" t="s">
        <v>54</v>
      </c>
      <c r="C37" s="66" t="s">
        <v>144</v>
      </c>
      <c r="D37" s="75">
        <f>D34*1.18</f>
        <v>30.644599999999997</v>
      </c>
    </row>
    <row r="38" spans="1:4" ht="14.25">
      <c r="A38" s="86" t="s">
        <v>55</v>
      </c>
      <c r="B38" s="86" t="s">
        <v>56</v>
      </c>
      <c r="C38" s="87">
        <f>C39+C40+C41</f>
        <v>1604.9984600000003</v>
      </c>
      <c r="D38" s="72">
        <f>D39+D40+D41</f>
        <v>456.775</v>
      </c>
    </row>
    <row r="39" spans="1:4" ht="14.25">
      <c r="A39" s="79"/>
      <c r="B39" s="79" t="s">
        <v>57</v>
      </c>
      <c r="C39" s="65">
        <v>591.34513</v>
      </c>
      <c r="D39" s="65">
        <f>ROUND(D35*D10,3)</f>
        <v>146.315</v>
      </c>
    </row>
    <row r="40" spans="1:4" ht="14.25">
      <c r="A40" s="79"/>
      <c r="B40" s="79" t="s">
        <v>58</v>
      </c>
      <c r="C40" s="65">
        <v>373.13718</v>
      </c>
      <c r="D40" s="65">
        <f>ROUND(D36*D11,3)</f>
        <v>124.938</v>
      </c>
    </row>
    <row r="41" spans="1:4" ht="14.25">
      <c r="A41" s="79"/>
      <c r="B41" s="79" t="s">
        <v>59</v>
      </c>
      <c r="C41" s="65">
        <v>640.51615</v>
      </c>
      <c r="D41" s="65">
        <f>ROUND(D12*D37,3)</f>
        <v>185.522</v>
      </c>
    </row>
    <row r="42" spans="1:4" ht="14.25">
      <c r="A42" s="86" t="s">
        <v>60</v>
      </c>
      <c r="B42" s="86" t="s">
        <v>61</v>
      </c>
      <c r="C42" s="89">
        <v>8827.09346</v>
      </c>
      <c r="D42" s="72">
        <f>C42-'9мес-15лисица'!C42</f>
        <v>3346.50818</v>
      </c>
    </row>
    <row r="43" spans="1:4" ht="14.25">
      <c r="A43" s="86"/>
      <c r="B43" s="86"/>
      <c r="C43" s="89" t="s">
        <v>4</v>
      </c>
      <c r="D43" s="76"/>
    </row>
    <row r="44" spans="1:4" ht="14.25">
      <c r="A44" s="86" t="s">
        <v>62</v>
      </c>
      <c r="B44" s="86" t="s">
        <v>63</v>
      </c>
      <c r="C44" s="89">
        <v>8827.09346</v>
      </c>
      <c r="D44" s="72">
        <f>C44-'9мес-15лисица'!C44</f>
        <v>3.5085699999999633</v>
      </c>
    </row>
    <row r="45" spans="1:4" ht="14.25">
      <c r="A45" s="86"/>
      <c r="B45" s="86"/>
      <c r="C45" s="89" t="s">
        <v>4</v>
      </c>
      <c r="D45" s="76"/>
    </row>
    <row r="46" spans="1:4" ht="14.25">
      <c r="A46" s="86" t="s">
        <v>64</v>
      </c>
      <c r="B46" s="86" t="s">
        <v>65</v>
      </c>
      <c r="C46" s="87">
        <f>C47+C48+C49</f>
        <v>1631.88179</v>
      </c>
      <c r="D46" s="72">
        <f>D47+D48+D49</f>
        <v>506.33734</v>
      </c>
    </row>
    <row r="47" spans="1:4" ht="14.25">
      <c r="A47" s="79"/>
      <c r="B47" s="79" t="s">
        <v>66</v>
      </c>
      <c r="C47" s="80">
        <v>600.31488</v>
      </c>
      <c r="D47" s="72">
        <f>C47-'9мес-15лисица'!C47</f>
        <v>163.50575000000003</v>
      </c>
    </row>
    <row r="48" spans="1:4" ht="14.25">
      <c r="A48" s="79"/>
      <c r="B48" s="79" t="s">
        <v>58</v>
      </c>
      <c r="C48" s="80">
        <v>373.13719</v>
      </c>
      <c r="D48" s="72">
        <f>C48-'9мес-15лисица'!C48</f>
        <v>155.25600999999997</v>
      </c>
    </row>
    <row r="49" spans="1:4" ht="14.25">
      <c r="A49" s="79"/>
      <c r="B49" s="79" t="s">
        <v>59</v>
      </c>
      <c r="C49" s="80">
        <v>658.42972</v>
      </c>
      <c r="D49" s="72">
        <f>C49-'9мес-15лисица'!C49</f>
        <v>187.57558</v>
      </c>
    </row>
    <row r="50" spans="1:4" ht="14.25">
      <c r="A50" s="86" t="s">
        <v>67</v>
      </c>
      <c r="B50" s="86" t="s">
        <v>68</v>
      </c>
      <c r="C50" s="86">
        <v>8548</v>
      </c>
      <c r="D50" s="86">
        <v>8548</v>
      </c>
    </row>
    <row r="51" spans="1:4" ht="14.25">
      <c r="A51" s="86" t="s">
        <v>69</v>
      </c>
      <c r="B51" s="86" t="s">
        <v>70</v>
      </c>
      <c r="C51" s="86">
        <v>375</v>
      </c>
      <c r="D51" s="86">
        <v>375</v>
      </c>
    </row>
    <row r="52" spans="1:4" ht="14.25">
      <c r="A52" s="86" t="s">
        <v>71</v>
      </c>
      <c r="B52" s="86" t="s">
        <v>72</v>
      </c>
      <c r="C52" s="89">
        <f>C53+C54+C55+C56</f>
        <v>-26.883329999999887</v>
      </c>
      <c r="D52" s="76">
        <f>D53+D54+D55+D56</f>
        <v>3293.4372699999994</v>
      </c>
    </row>
    <row r="53" spans="1:4" ht="14.25">
      <c r="A53" s="79"/>
      <c r="B53" s="79" t="s">
        <v>73</v>
      </c>
      <c r="C53" s="80">
        <f>C39-C47</f>
        <v>-8.969749999999976</v>
      </c>
      <c r="D53" s="65">
        <f>D39-D47</f>
        <v>-17.190750000000037</v>
      </c>
    </row>
    <row r="54" spans="1:4" ht="14.25">
      <c r="A54" s="79"/>
      <c r="B54" s="79" t="s">
        <v>74</v>
      </c>
      <c r="C54" s="80">
        <f>C40-C48</f>
        <v>-9.999999974752427E-06</v>
      </c>
      <c r="D54" s="65">
        <f>D40-D48</f>
        <v>-30.318009999999973</v>
      </c>
    </row>
    <row r="55" spans="1:4" ht="14.25">
      <c r="A55" s="79"/>
      <c r="B55" s="79" t="s">
        <v>75</v>
      </c>
      <c r="C55" s="82">
        <f>C42-C44</f>
        <v>0</v>
      </c>
      <c r="D55" s="67">
        <f>D42-D44</f>
        <v>3342.99961</v>
      </c>
    </row>
    <row r="56" spans="1:4" ht="14.25">
      <c r="A56" s="79"/>
      <c r="B56" s="79" t="s">
        <v>59</v>
      </c>
      <c r="C56" s="80">
        <f>C41-C49</f>
        <v>-17.913569999999936</v>
      </c>
      <c r="D56" s="65">
        <f>D41-D49</f>
        <v>-2.053580000000011</v>
      </c>
    </row>
    <row r="57" spans="1:4" ht="14.25">
      <c r="A57" s="79"/>
      <c r="B57" s="79"/>
      <c r="C57" s="80" t="s">
        <v>4</v>
      </c>
      <c r="D57" s="65" t="s">
        <v>4</v>
      </c>
    </row>
    <row r="58" spans="1:4" ht="14.25">
      <c r="A58" s="86" t="s">
        <v>76</v>
      </c>
      <c r="B58" s="86" t="s">
        <v>77</v>
      </c>
      <c r="C58" s="90">
        <f>C38/1.18</f>
        <v>1360.1681864406783</v>
      </c>
      <c r="D58" s="77">
        <f>D38/1.18</f>
        <v>387.0974576271187</v>
      </c>
    </row>
    <row r="59" spans="1:4" ht="14.25">
      <c r="A59" s="86" t="s">
        <v>78</v>
      </c>
      <c r="B59" s="86" t="s">
        <v>79</v>
      </c>
      <c r="C59" s="86">
        <f>C60+C61+C62+C63</f>
        <v>8760</v>
      </c>
      <c r="D59" s="70">
        <f>D60+D61+D62+D63</f>
        <v>2208</v>
      </c>
    </row>
    <row r="60" spans="1:4" ht="14.25">
      <c r="A60" s="79"/>
      <c r="B60" s="79" t="s">
        <v>80</v>
      </c>
      <c r="C60" s="79">
        <v>416</v>
      </c>
      <c r="D60" s="78">
        <f>C60-'9мес-15лисица'!C60</f>
        <v>204</v>
      </c>
    </row>
    <row r="61" spans="1:4" ht="14.25">
      <c r="A61" s="79"/>
      <c r="B61" s="79" t="s">
        <v>81</v>
      </c>
      <c r="C61" s="79">
        <v>4785</v>
      </c>
      <c r="D61" s="78">
        <f>C61-'9мес-15лисица'!C61</f>
        <v>833</v>
      </c>
    </row>
    <row r="62" spans="1:4" ht="14.25">
      <c r="A62" s="79"/>
      <c r="B62" s="79" t="s">
        <v>82</v>
      </c>
      <c r="C62" s="83">
        <v>3160</v>
      </c>
      <c r="D62" s="78">
        <f>C62-'9мес-15лисица'!C62</f>
        <v>976</v>
      </c>
    </row>
    <row r="63" spans="1:4" ht="14.25">
      <c r="A63" s="79"/>
      <c r="B63" s="79" t="s">
        <v>80</v>
      </c>
      <c r="C63" s="83">
        <v>399</v>
      </c>
      <c r="D63" s="78">
        <f>C63-'9мес-15лисица'!C63</f>
        <v>195</v>
      </c>
    </row>
    <row r="64" spans="1:4" ht="14.25">
      <c r="A64" s="84"/>
      <c r="B64" s="85"/>
      <c r="C64" s="84"/>
      <c r="D64" s="62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6">
    <mergeCell ref="A1:C1"/>
    <mergeCell ref="A2:C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7">
      <selection activeCell="G52" sqref="G52"/>
    </sheetView>
  </sheetViews>
  <sheetFormatPr defaultColWidth="9.140625" defaultRowHeight="12.75"/>
  <cols>
    <col min="1" max="1" width="6.57421875" style="0" customWidth="1"/>
    <col min="2" max="2" width="38.7109375" style="0" customWidth="1"/>
    <col min="3" max="3" width="16.28125" style="0" customWidth="1"/>
    <col min="4" max="4" width="16.00390625" style="0" customWidth="1"/>
  </cols>
  <sheetData>
    <row r="1" spans="1:4" ht="30" customHeight="1">
      <c r="A1" s="100" t="s">
        <v>148</v>
      </c>
      <c r="B1" s="100"/>
      <c r="C1" s="100"/>
      <c r="D1" s="62"/>
    </row>
    <row r="2" spans="1:4" ht="38.25" customHeight="1">
      <c r="A2" s="101" t="s">
        <v>88</v>
      </c>
      <c r="B2" s="101"/>
      <c r="C2" s="101"/>
      <c r="D2" s="62"/>
    </row>
    <row r="3" spans="1:4" ht="12.75">
      <c r="A3" s="104" t="s">
        <v>2</v>
      </c>
      <c r="B3" s="104" t="s">
        <v>3</v>
      </c>
      <c r="C3" s="104" t="s">
        <v>89</v>
      </c>
      <c r="D3" s="104" t="s">
        <v>147</v>
      </c>
    </row>
    <row r="4" spans="1:4" ht="12.75">
      <c r="A4" s="105"/>
      <c r="B4" s="105"/>
      <c r="C4" s="105"/>
      <c r="D4" s="105"/>
    </row>
    <row r="5" spans="1:4" ht="14.25">
      <c r="A5" s="70" t="s">
        <v>5</v>
      </c>
      <c r="B5" s="71" t="s">
        <v>6</v>
      </c>
      <c r="C5" s="72">
        <v>77.987</v>
      </c>
      <c r="D5" s="72">
        <f>C5-'9мес-15макзыр '!C5</f>
        <v>21.924999999999997</v>
      </c>
    </row>
    <row r="6" spans="1:4" ht="14.25">
      <c r="A6" s="63" t="s">
        <v>7</v>
      </c>
      <c r="B6" s="64" t="s">
        <v>8</v>
      </c>
      <c r="C6" s="65">
        <v>3.12</v>
      </c>
      <c r="D6" s="72">
        <f>C6-'9мес-15макзыр '!C6</f>
        <v>0.8770000000000002</v>
      </c>
    </row>
    <row r="7" spans="1:4" ht="14.25">
      <c r="A7" s="70" t="s">
        <v>9</v>
      </c>
      <c r="B7" s="71" t="s">
        <v>134</v>
      </c>
      <c r="C7" s="72">
        <f>(C5-C6)*0.0848-0.001</f>
        <v>6.347721599999999</v>
      </c>
      <c r="D7" s="72">
        <f>C7-'9мес-15макзыр '!C7</f>
        <v>1.7848704</v>
      </c>
    </row>
    <row r="8" spans="1:4" ht="14.25">
      <c r="A8" s="70" t="s">
        <v>10</v>
      </c>
      <c r="B8" s="71" t="s">
        <v>11</v>
      </c>
      <c r="C8" s="72">
        <f>C5-C6-C7</f>
        <v>68.51927839999999</v>
      </c>
      <c r="D8" s="72">
        <f>C8-'9мес-15макзыр '!C8</f>
        <v>19.263129599999992</v>
      </c>
    </row>
    <row r="9" spans="1:4" ht="14.25">
      <c r="A9" s="70" t="s">
        <v>12</v>
      </c>
      <c r="B9" s="71" t="s">
        <v>13</v>
      </c>
      <c r="C9" s="72">
        <f>C10+C11+C12+C13</f>
        <v>67.788</v>
      </c>
      <c r="D9" s="72">
        <f>C9-'9мес-15макзыр '!C9</f>
        <v>19.262999999999998</v>
      </c>
    </row>
    <row r="10" spans="1:4" ht="14.25">
      <c r="A10" s="63"/>
      <c r="B10" s="64" t="s">
        <v>14</v>
      </c>
      <c r="C10" s="65">
        <v>64.288</v>
      </c>
      <c r="D10" s="72">
        <f>C10-'9мес-15макзыр '!C10</f>
        <v>18.162</v>
      </c>
    </row>
    <row r="11" spans="1:4" ht="14.25">
      <c r="A11" s="63"/>
      <c r="B11" s="64" t="s">
        <v>15</v>
      </c>
      <c r="C11" s="65">
        <v>2.136</v>
      </c>
      <c r="D11" s="72">
        <f>C11-'9мес-15макзыр '!C11</f>
        <v>0.7120000000000002</v>
      </c>
    </row>
    <row r="12" spans="1:4" ht="14.25">
      <c r="A12" s="63"/>
      <c r="B12" s="64" t="s">
        <v>16</v>
      </c>
      <c r="C12" s="65">
        <v>1.364</v>
      </c>
      <c r="D12" s="72">
        <f>C12-'9мес-15макзыр '!C12</f>
        <v>0.3890000000000001</v>
      </c>
    </row>
    <row r="13" spans="1:4" ht="14.25">
      <c r="A13" s="70"/>
      <c r="B13" s="64" t="s">
        <v>17</v>
      </c>
      <c r="C13" s="65">
        <v>0</v>
      </c>
      <c r="D13" s="72">
        <f>C13-'9мес-15макзыр '!C13</f>
        <v>0</v>
      </c>
    </row>
    <row r="14" spans="1:4" ht="14.25">
      <c r="A14" s="70" t="s">
        <v>18</v>
      </c>
      <c r="B14" s="73" t="s">
        <v>19</v>
      </c>
      <c r="C14" s="72">
        <f>C8-C9</f>
        <v>0.7312783999999937</v>
      </c>
      <c r="D14" s="72">
        <f>C14-'9мес-15макзыр '!C14</f>
        <v>0.00012959999999395677</v>
      </c>
    </row>
    <row r="15" spans="1:4" ht="14.25">
      <c r="A15" s="70" t="s">
        <v>20</v>
      </c>
      <c r="B15" s="71" t="s">
        <v>21</v>
      </c>
      <c r="C15" s="72">
        <f>C16+C25+C26+C27+C28+C29+C30+C31</f>
        <v>3954.9797299999996</v>
      </c>
      <c r="D15" s="72">
        <f>D16+D25+D26+D27+D28+D29+D30+D31</f>
        <v>969.94432</v>
      </c>
    </row>
    <row r="16" spans="1:4" ht="14.25">
      <c r="A16" s="63" t="s">
        <v>22</v>
      </c>
      <c r="B16" s="64" t="s">
        <v>23</v>
      </c>
      <c r="C16" s="65">
        <f>C17+C20+C23+C24</f>
        <v>1522.58358</v>
      </c>
      <c r="D16" s="72">
        <f>C16-'9мес-15макзыр '!C16</f>
        <v>394.04495999999995</v>
      </c>
    </row>
    <row r="17" spans="1:4" ht="14.25">
      <c r="A17" s="63"/>
      <c r="B17" s="64" t="s">
        <v>24</v>
      </c>
      <c r="C17" s="65">
        <v>1187.77568</v>
      </c>
      <c r="D17" s="72">
        <f>C17-'9мес-15макзыр '!C17</f>
        <v>305.8070399999999</v>
      </c>
    </row>
    <row r="18" spans="1:4" ht="14.25">
      <c r="A18" s="63"/>
      <c r="B18" s="64" t="s">
        <v>25</v>
      </c>
      <c r="C18" s="65">
        <v>39.81</v>
      </c>
      <c r="D18" s="72">
        <f>C18-'9мес-15макзыр '!C18</f>
        <v>10.009000000000004</v>
      </c>
    </row>
    <row r="19" spans="1:4" ht="14.25">
      <c r="A19" s="63"/>
      <c r="B19" s="64" t="s">
        <v>26</v>
      </c>
      <c r="C19" s="66">
        <f>C17/C18*1000</f>
        <v>29836.11353931173</v>
      </c>
      <c r="D19" s="66">
        <f>D17/D18*1000</f>
        <v>30553.206114496934</v>
      </c>
    </row>
    <row r="20" spans="1:4" ht="14.25">
      <c r="A20" s="63"/>
      <c r="B20" s="64" t="s">
        <v>27</v>
      </c>
      <c r="C20" s="65">
        <v>19.68531</v>
      </c>
      <c r="D20" s="72">
        <f>C20-'9мес-15макзыр '!C20</f>
        <v>5.387290000000002</v>
      </c>
    </row>
    <row r="21" spans="1:4" ht="14.25">
      <c r="A21" s="63"/>
      <c r="B21" s="64" t="s">
        <v>28</v>
      </c>
      <c r="C21" s="65">
        <v>0.385</v>
      </c>
      <c r="D21" s="72">
        <f>C21-'9мес-15макзыр '!C21</f>
        <v>0.10499999999999998</v>
      </c>
    </row>
    <row r="22" spans="1:4" ht="14.25">
      <c r="A22" s="63"/>
      <c r="B22" s="64" t="s">
        <v>29</v>
      </c>
      <c r="C22" s="66">
        <f>C20/C21*1000</f>
        <v>51130.67532467532</v>
      </c>
      <c r="D22" s="66">
        <f>D20/D21*1000</f>
        <v>51307.52380952384</v>
      </c>
    </row>
    <row r="23" spans="1:4" ht="14.25">
      <c r="A23" s="63"/>
      <c r="B23" s="64" t="s">
        <v>30</v>
      </c>
      <c r="C23" s="65">
        <v>256.72577</v>
      </c>
      <c r="D23" s="72">
        <f>C23-'9мес-15макзыр '!C23</f>
        <v>47.24535</v>
      </c>
    </row>
    <row r="24" spans="1:4" ht="14.25">
      <c r="A24" s="63"/>
      <c r="B24" s="64" t="s">
        <v>31</v>
      </c>
      <c r="C24" s="65">
        <v>58.39682</v>
      </c>
      <c r="D24" s="72">
        <f>C24-'9мес-15макзыр '!C24</f>
        <v>35.60527999999999</v>
      </c>
    </row>
    <row r="25" spans="1:4" ht="14.25">
      <c r="A25" s="63" t="s">
        <v>32</v>
      </c>
      <c r="B25" s="64" t="s">
        <v>33</v>
      </c>
      <c r="C25" s="65">
        <v>1347.97025</v>
      </c>
      <c r="D25" s="72">
        <f>C25-'9мес-15макзыр '!C25</f>
        <v>317.81476</v>
      </c>
    </row>
    <row r="26" spans="1:4" ht="14.25">
      <c r="A26" s="63" t="s">
        <v>34</v>
      </c>
      <c r="B26" s="64" t="s">
        <v>35</v>
      </c>
      <c r="C26" s="65">
        <v>405.51513</v>
      </c>
      <c r="D26" s="72">
        <f>C26-'9мес-15макзыр '!C26</f>
        <v>95.03692999999998</v>
      </c>
    </row>
    <row r="27" spans="1:4" ht="14.25">
      <c r="A27" s="63" t="s">
        <v>36</v>
      </c>
      <c r="B27" s="64" t="s">
        <v>37</v>
      </c>
      <c r="C27" s="65">
        <v>57.41268</v>
      </c>
      <c r="D27" s="72">
        <f>C27-'9мес-15макзыр '!C27</f>
        <v>14.353169999999999</v>
      </c>
    </row>
    <row r="28" spans="1:4" ht="14.25">
      <c r="A28" s="63" t="s">
        <v>38</v>
      </c>
      <c r="B28" s="64" t="s">
        <v>39</v>
      </c>
      <c r="C28" s="65">
        <v>1.208</v>
      </c>
      <c r="D28" s="72">
        <f>C28-'9мес-15макзыр '!C28</f>
        <v>0</v>
      </c>
    </row>
    <row r="29" spans="1:4" ht="14.25">
      <c r="A29" s="63" t="s">
        <v>40</v>
      </c>
      <c r="B29" s="64" t="s">
        <v>41</v>
      </c>
      <c r="C29" s="65">
        <v>599.60576</v>
      </c>
      <c r="D29" s="72">
        <f>C29-'9мес-15макзыр '!C29</f>
        <v>129.45424000000003</v>
      </c>
    </row>
    <row r="30" spans="1:4" ht="14.25">
      <c r="A30" s="63" t="s">
        <v>42</v>
      </c>
      <c r="B30" s="64" t="s">
        <v>90</v>
      </c>
      <c r="C30" s="65">
        <v>0</v>
      </c>
      <c r="D30" s="72">
        <f>C30-'9мес-15макзыр '!C30</f>
        <v>0</v>
      </c>
    </row>
    <row r="31" spans="1:4" ht="14.25">
      <c r="A31" s="63" t="s">
        <v>44</v>
      </c>
      <c r="B31" s="64" t="s">
        <v>45</v>
      </c>
      <c r="C31" s="65">
        <v>20.68433</v>
      </c>
      <c r="D31" s="72">
        <f>C31-'9мес-15макзыр '!C31</f>
        <v>19.24026</v>
      </c>
    </row>
    <row r="32" spans="1:4" ht="14.25">
      <c r="A32" s="70" t="s">
        <v>46</v>
      </c>
      <c r="B32" s="71" t="s">
        <v>47</v>
      </c>
      <c r="C32" s="74">
        <f>C15/C8</f>
        <v>57.720685657425136</v>
      </c>
      <c r="D32" s="74">
        <f>D15/D8</f>
        <v>50.35237472523677</v>
      </c>
    </row>
    <row r="33" spans="1:4" ht="14.25">
      <c r="A33" s="70" t="s">
        <v>48</v>
      </c>
      <c r="B33" s="71" t="s">
        <v>49</v>
      </c>
      <c r="C33" s="74">
        <v>55.36</v>
      </c>
      <c r="D33" s="74">
        <v>55.36</v>
      </c>
    </row>
    <row r="34" spans="1:4" ht="14.25">
      <c r="A34" s="70" t="s">
        <v>50</v>
      </c>
      <c r="B34" s="71" t="s">
        <v>51</v>
      </c>
      <c r="C34" s="74" t="s">
        <v>140</v>
      </c>
      <c r="D34" s="74">
        <v>59.88</v>
      </c>
    </row>
    <row r="35" spans="1:4" ht="14.25">
      <c r="A35" s="63"/>
      <c r="B35" s="64" t="s">
        <v>52</v>
      </c>
      <c r="C35" s="66" t="s">
        <v>139</v>
      </c>
      <c r="D35" s="66">
        <v>2.05</v>
      </c>
    </row>
    <row r="36" spans="1:4" ht="14.25">
      <c r="A36" s="63"/>
      <c r="B36" s="64" t="s">
        <v>53</v>
      </c>
      <c r="C36" s="75" t="s">
        <v>141</v>
      </c>
      <c r="D36" s="75">
        <f>D34*1.18</f>
        <v>70.6584</v>
      </c>
    </row>
    <row r="37" spans="1:4" ht="14.25">
      <c r="A37" s="63"/>
      <c r="B37" s="64" t="s">
        <v>54</v>
      </c>
      <c r="C37" s="75" t="s">
        <v>141</v>
      </c>
      <c r="D37" s="75">
        <f>D34*1.18</f>
        <v>70.6584</v>
      </c>
    </row>
    <row r="38" spans="1:4" ht="14.25">
      <c r="A38" s="70" t="s">
        <v>55</v>
      </c>
      <c r="B38" s="71" t="s">
        <v>56</v>
      </c>
      <c r="C38" s="72">
        <f>C39+C40+C41</f>
        <v>364.52535</v>
      </c>
      <c r="D38" s="72">
        <f>D39+D40+D41</f>
        <v>115.027</v>
      </c>
    </row>
    <row r="39" spans="1:4" ht="14.25">
      <c r="A39" s="63"/>
      <c r="B39" s="64" t="s">
        <v>57</v>
      </c>
      <c r="C39" s="65">
        <v>127.12544</v>
      </c>
      <c r="D39" s="65">
        <f>ROUND(D35*D10,3)</f>
        <v>37.232</v>
      </c>
    </row>
    <row r="40" spans="1:4" ht="14.25">
      <c r="A40" s="63"/>
      <c r="B40" s="64" t="s">
        <v>58</v>
      </c>
      <c r="C40" s="65">
        <v>144.59003</v>
      </c>
      <c r="D40" s="65">
        <f>ROUND(D36*D11,3)</f>
        <v>50.309</v>
      </c>
    </row>
    <row r="41" spans="1:4" ht="14.25">
      <c r="A41" s="63"/>
      <c r="B41" s="64" t="s">
        <v>59</v>
      </c>
      <c r="C41" s="65">
        <v>92.80988</v>
      </c>
      <c r="D41" s="65">
        <f>ROUND(D12*D37,3)</f>
        <v>27.486</v>
      </c>
    </row>
    <row r="42" spans="1:4" ht="14.25">
      <c r="A42" s="70" t="s">
        <v>60</v>
      </c>
      <c r="B42" s="71" t="s">
        <v>61</v>
      </c>
      <c r="C42" s="76">
        <v>3785.74372</v>
      </c>
      <c r="D42" s="72">
        <f>C42-'9мес-15макзыр '!C42</f>
        <v>1245.3973</v>
      </c>
    </row>
    <row r="43" spans="1:4" ht="14.25">
      <c r="A43" s="70"/>
      <c r="B43" s="71"/>
      <c r="C43" s="76"/>
      <c r="D43" s="76"/>
    </row>
    <row r="44" spans="1:4" ht="14.25">
      <c r="A44" s="70" t="s">
        <v>62</v>
      </c>
      <c r="B44" s="71" t="s">
        <v>63</v>
      </c>
      <c r="C44" s="76">
        <v>3785.74372</v>
      </c>
      <c r="D44" s="72">
        <f>C44-'9мес-15макзыр '!C44</f>
        <v>2.2014100000001235</v>
      </c>
    </row>
    <row r="45" spans="1:4" ht="14.25">
      <c r="A45" s="70"/>
      <c r="B45" s="71"/>
      <c r="C45" s="76"/>
      <c r="D45" s="76"/>
    </row>
    <row r="46" spans="1:4" ht="14.25">
      <c r="A46" s="70" t="s">
        <v>64</v>
      </c>
      <c r="B46" s="71" t="s">
        <v>65</v>
      </c>
      <c r="C46" s="72">
        <f>C47+C48+C49</f>
        <v>375.72866999999997</v>
      </c>
      <c r="D46" s="72">
        <f>D47+D48+D49</f>
        <v>130.53625</v>
      </c>
    </row>
    <row r="47" spans="1:4" ht="14.25">
      <c r="A47" s="63"/>
      <c r="B47" s="64" t="s">
        <v>66</v>
      </c>
      <c r="C47" s="65">
        <v>127.98346</v>
      </c>
      <c r="D47" s="72">
        <f>C47-'9мес-15макзыр '!C47</f>
        <v>38.35369999999999</v>
      </c>
    </row>
    <row r="48" spans="1:4" ht="14.25">
      <c r="A48" s="63"/>
      <c r="B48" s="64" t="s">
        <v>58</v>
      </c>
      <c r="C48" s="65">
        <v>144.59003</v>
      </c>
      <c r="D48" s="72">
        <f>C48-'9мес-15макзыр '!C48</f>
        <v>57.55993000000001</v>
      </c>
    </row>
    <row r="49" spans="1:4" ht="14.25">
      <c r="A49" s="63"/>
      <c r="B49" s="64" t="s">
        <v>59</v>
      </c>
      <c r="C49" s="65">
        <v>103.15518</v>
      </c>
      <c r="D49" s="72">
        <f>C49-'9мес-15макзыр '!C49</f>
        <v>34.62262</v>
      </c>
    </row>
    <row r="50" spans="1:4" ht="14.25">
      <c r="A50" s="70" t="s">
        <v>67</v>
      </c>
      <c r="B50" s="71" t="s">
        <v>68</v>
      </c>
      <c r="C50" s="70">
        <v>3617</v>
      </c>
      <c r="D50" s="70">
        <v>3617</v>
      </c>
    </row>
    <row r="51" spans="1:4" ht="14.25">
      <c r="A51" s="70" t="s">
        <v>69</v>
      </c>
      <c r="B51" s="71" t="s">
        <v>70</v>
      </c>
      <c r="C51" s="70">
        <v>132</v>
      </c>
      <c r="D51" s="70">
        <v>132</v>
      </c>
    </row>
    <row r="52" spans="1:4" ht="14.25">
      <c r="A52" s="70" t="s">
        <v>71</v>
      </c>
      <c r="B52" s="71" t="s">
        <v>72</v>
      </c>
      <c r="C52" s="76">
        <f>C53+C54+C55+C56</f>
        <v>-11.20331999999999</v>
      </c>
      <c r="D52" s="76">
        <f>D53+D54+D55+D56</f>
        <v>1227.68664</v>
      </c>
    </row>
    <row r="53" spans="1:4" ht="14.25">
      <c r="A53" s="63"/>
      <c r="B53" s="64" t="s">
        <v>73</v>
      </c>
      <c r="C53" s="65">
        <f>C39-C47</f>
        <v>-0.8580199999999962</v>
      </c>
      <c r="D53" s="65">
        <f>D39-D47</f>
        <v>-1.12169999999999</v>
      </c>
    </row>
    <row r="54" spans="1:4" ht="14.25">
      <c r="A54" s="63"/>
      <c r="B54" s="64" t="s">
        <v>74</v>
      </c>
      <c r="C54" s="65">
        <f>C40-C48</f>
        <v>0</v>
      </c>
      <c r="D54" s="65">
        <f>D40-D48</f>
        <v>-7.250930000000011</v>
      </c>
    </row>
    <row r="55" spans="1:4" ht="14.25">
      <c r="A55" s="63"/>
      <c r="B55" s="64" t="s">
        <v>75</v>
      </c>
      <c r="C55" s="67">
        <f>C42-C44</f>
        <v>0</v>
      </c>
      <c r="D55" s="67">
        <f>D42-D44</f>
        <v>1243.19589</v>
      </c>
    </row>
    <row r="56" spans="1:4" ht="14.25">
      <c r="A56" s="63"/>
      <c r="B56" s="64" t="s">
        <v>59</v>
      </c>
      <c r="C56" s="65">
        <f>C41-C49</f>
        <v>-10.345299999999995</v>
      </c>
      <c r="D56" s="65">
        <f>D41-D49</f>
        <v>-7.136619999999997</v>
      </c>
    </row>
    <row r="57" spans="1:4" ht="14.25">
      <c r="A57" s="63"/>
      <c r="B57" s="64" t="s">
        <v>4</v>
      </c>
      <c r="C57" s="65" t="s">
        <v>4</v>
      </c>
      <c r="D57" s="65" t="s">
        <v>4</v>
      </c>
    </row>
    <row r="58" spans="1:4" ht="14.25">
      <c r="A58" s="70" t="s">
        <v>76</v>
      </c>
      <c r="B58" s="71" t="s">
        <v>77</v>
      </c>
      <c r="C58" s="77">
        <f>C38/1.18</f>
        <v>308.91978813559325</v>
      </c>
      <c r="D58" s="77">
        <f>D38/1.18</f>
        <v>97.48050847457628</v>
      </c>
    </row>
    <row r="59" spans="1:4" ht="14.25">
      <c r="A59" s="70" t="s">
        <v>78</v>
      </c>
      <c r="B59" s="71" t="s">
        <v>79</v>
      </c>
      <c r="C59" s="70">
        <f>C60+C61+C62+C63</f>
        <v>8760</v>
      </c>
      <c r="D59" s="70">
        <f>D60+D61+D62+D63</f>
        <v>2208</v>
      </c>
    </row>
    <row r="60" spans="1:4" ht="14.25">
      <c r="A60" s="64"/>
      <c r="B60" s="64" t="s">
        <v>91</v>
      </c>
      <c r="C60" s="63">
        <v>3775</v>
      </c>
      <c r="D60" s="78">
        <f>C60-'9мес-15макзыр '!C60</f>
        <v>861</v>
      </c>
    </row>
    <row r="61" spans="1:4" ht="14.25">
      <c r="A61" s="64"/>
      <c r="B61" s="64" t="s">
        <v>82</v>
      </c>
      <c r="C61" s="63">
        <v>210</v>
      </c>
      <c r="D61" s="78">
        <f>C61-'9мес-15макзыр '!C61</f>
        <v>0</v>
      </c>
    </row>
    <row r="62" spans="1:4" ht="14.25">
      <c r="A62" s="64"/>
      <c r="B62" s="64" t="s">
        <v>92</v>
      </c>
      <c r="C62" s="68">
        <v>4775</v>
      </c>
      <c r="D62" s="78">
        <f>C62-'9мес-15макзыр '!C62</f>
        <v>1347</v>
      </c>
    </row>
    <row r="63" spans="1:4" ht="14.25">
      <c r="A63" s="64"/>
      <c r="B63" s="69" t="s">
        <v>93</v>
      </c>
      <c r="C63" s="68">
        <v>0</v>
      </c>
      <c r="D63" s="78">
        <f>C63-'9мес-15макзыр '!C63</f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6">
    <mergeCell ref="A1:C1"/>
    <mergeCell ref="A2:C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49">
      <selection activeCell="C64" sqref="C64"/>
    </sheetView>
  </sheetViews>
  <sheetFormatPr defaultColWidth="9.140625" defaultRowHeight="12.75"/>
  <cols>
    <col min="2" max="2" width="42.57421875" style="0" customWidth="1"/>
    <col min="3" max="3" width="26.8515625" style="0" customWidth="1"/>
  </cols>
  <sheetData>
    <row r="1" spans="1:3" ht="15">
      <c r="A1" s="91" t="s">
        <v>149</v>
      </c>
      <c r="B1" s="91"/>
      <c r="C1" s="91"/>
    </row>
    <row r="2" spans="1:3" ht="24.75" customHeight="1">
      <c r="A2" s="92" t="s">
        <v>1</v>
      </c>
      <c r="B2" s="92"/>
      <c r="C2" s="92"/>
    </row>
    <row r="3" spans="1:3" ht="12.75">
      <c r="A3" s="98"/>
      <c r="B3" s="98" t="s">
        <v>3</v>
      </c>
      <c r="C3" s="98" t="s">
        <v>107</v>
      </c>
    </row>
    <row r="4" spans="1:3" ht="12.75">
      <c r="A4" s="99"/>
      <c r="B4" s="99"/>
      <c r="C4" s="99"/>
    </row>
    <row r="5" spans="1:3" ht="15.75">
      <c r="A5" s="41" t="s">
        <v>5</v>
      </c>
      <c r="B5" s="41" t="s">
        <v>6</v>
      </c>
      <c r="C5" s="42">
        <v>101.9</v>
      </c>
    </row>
    <row r="6" spans="1:3" ht="15">
      <c r="A6" s="43" t="s">
        <v>7</v>
      </c>
      <c r="B6" s="43" t="s">
        <v>8</v>
      </c>
      <c r="C6" s="44">
        <f>C5*0.04</f>
        <v>4.0760000000000005</v>
      </c>
    </row>
    <row r="7" spans="1:3" ht="15.75">
      <c r="A7" s="41" t="s">
        <v>9</v>
      </c>
      <c r="B7" s="41" t="s">
        <v>150</v>
      </c>
      <c r="C7" s="42">
        <v>10.761</v>
      </c>
    </row>
    <row r="8" spans="1:3" ht="15.75">
      <c r="A8" s="41" t="s">
        <v>10</v>
      </c>
      <c r="B8" s="41" t="s">
        <v>11</v>
      </c>
      <c r="C8" s="42">
        <f>C5-C6-C7</f>
        <v>87.06300000000002</v>
      </c>
    </row>
    <row r="9" spans="1:3" ht="15.75">
      <c r="A9" s="41" t="s">
        <v>12</v>
      </c>
      <c r="B9" s="41" t="s">
        <v>13</v>
      </c>
      <c r="C9" s="42">
        <f>C10+C11+C12+C13</f>
        <v>85.129</v>
      </c>
    </row>
    <row r="10" spans="1:3" ht="15">
      <c r="A10" s="43"/>
      <c r="B10" s="43" t="s">
        <v>14</v>
      </c>
      <c r="C10" s="44">
        <v>71.13</v>
      </c>
    </row>
    <row r="11" spans="1:3" ht="15">
      <c r="A11" s="43"/>
      <c r="B11" s="43" t="s">
        <v>15</v>
      </c>
      <c r="C11" s="44">
        <v>2.861</v>
      </c>
    </row>
    <row r="12" spans="1:3" ht="15">
      <c r="A12" s="43"/>
      <c r="B12" s="43" t="s">
        <v>16</v>
      </c>
      <c r="C12" s="44">
        <v>6.153</v>
      </c>
    </row>
    <row r="13" spans="1:3" ht="15">
      <c r="A13" s="41"/>
      <c r="B13" s="43" t="s">
        <v>17</v>
      </c>
      <c r="C13" s="44">
        <v>4.985</v>
      </c>
    </row>
    <row r="14" spans="1:3" ht="15.75">
      <c r="A14" s="41" t="s">
        <v>18</v>
      </c>
      <c r="B14" s="41" t="s">
        <v>19</v>
      </c>
      <c r="C14" s="42">
        <f>C8-C9</f>
        <v>1.9340000000000117</v>
      </c>
    </row>
    <row r="15" spans="1:3" ht="15.75">
      <c r="A15" s="41" t="s">
        <v>20</v>
      </c>
      <c r="B15" s="41" t="s">
        <v>21</v>
      </c>
      <c r="C15" s="42">
        <f>C16+C25+C26+C27+C28+C29+C30+C31</f>
        <v>1985.993</v>
      </c>
    </row>
    <row r="16" spans="1:3" ht="15">
      <c r="A16" s="43" t="s">
        <v>22</v>
      </c>
      <c r="B16" s="43" t="s">
        <v>23</v>
      </c>
      <c r="C16" s="44">
        <f>C17+C20+C23+C24</f>
        <v>1083.599</v>
      </c>
    </row>
    <row r="17" spans="1:3" ht="15">
      <c r="A17" s="43"/>
      <c r="B17" s="43" t="s">
        <v>24</v>
      </c>
      <c r="C17" s="44">
        <v>1002.082</v>
      </c>
    </row>
    <row r="18" spans="1:3" ht="15">
      <c r="A18" s="43"/>
      <c r="B18" s="43" t="s">
        <v>25</v>
      </c>
      <c r="C18" s="44">
        <v>33.446</v>
      </c>
    </row>
    <row r="19" spans="1:3" ht="15">
      <c r="A19" s="43"/>
      <c r="B19" s="43" t="s">
        <v>26</v>
      </c>
      <c r="C19" s="45">
        <f>C17/C18*1000</f>
        <v>29961.191173832445</v>
      </c>
    </row>
    <row r="20" spans="1:3" ht="15">
      <c r="A20" s="43"/>
      <c r="B20" s="43" t="s">
        <v>27</v>
      </c>
      <c r="C20" s="44">
        <v>16.758</v>
      </c>
    </row>
    <row r="21" spans="1:3" ht="15">
      <c r="A21" s="43"/>
      <c r="B21" s="43" t="s">
        <v>28</v>
      </c>
      <c r="C21" s="44">
        <v>0.323</v>
      </c>
    </row>
    <row r="22" spans="1:3" ht="15">
      <c r="A22" s="43"/>
      <c r="B22" s="43" t="s">
        <v>29</v>
      </c>
      <c r="C22" s="45">
        <f>C20/C21*1000</f>
        <v>51882.35294117646</v>
      </c>
    </row>
    <row r="23" spans="1:3" ht="15">
      <c r="A23" s="43"/>
      <c r="B23" s="43" t="s">
        <v>30</v>
      </c>
      <c r="C23" s="44">
        <v>47.506</v>
      </c>
    </row>
    <row r="24" spans="1:3" ht="15">
      <c r="A24" s="43"/>
      <c r="B24" s="43" t="s">
        <v>110</v>
      </c>
      <c r="C24" s="44">
        <v>17.253</v>
      </c>
    </row>
    <row r="25" spans="1:3" ht="15">
      <c r="A25" s="43" t="s">
        <v>32</v>
      </c>
      <c r="B25" s="43" t="s">
        <v>33</v>
      </c>
      <c r="C25" s="44">
        <v>411.713</v>
      </c>
    </row>
    <row r="26" spans="1:3" ht="15">
      <c r="A26" s="43" t="s">
        <v>34</v>
      </c>
      <c r="B26" s="43" t="s">
        <v>35</v>
      </c>
      <c r="C26" s="44">
        <v>123.819</v>
      </c>
    </row>
    <row r="27" spans="1:3" ht="15">
      <c r="A27" s="43" t="s">
        <v>36</v>
      </c>
      <c r="B27" s="43" t="s">
        <v>37</v>
      </c>
      <c r="C27" s="44">
        <v>207.103</v>
      </c>
    </row>
    <row r="28" spans="1:3" ht="15">
      <c r="A28" s="43" t="s">
        <v>38</v>
      </c>
      <c r="B28" s="43" t="s">
        <v>39</v>
      </c>
      <c r="C28" s="44">
        <v>0</v>
      </c>
    </row>
    <row r="29" spans="1:3" ht="15">
      <c r="A29" s="43" t="s">
        <v>40</v>
      </c>
      <c r="B29" s="43" t="s">
        <v>41</v>
      </c>
      <c r="C29" s="44">
        <v>158.697</v>
      </c>
    </row>
    <row r="30" spans="1:3" ht="15">
      <c r="A30" s="43" t="s">
        <v>42</v>
      </c>
      <c r="B30" s="43" t="s">
        <v>43</v>
      </c>
      <c r="C30" s="44">
        <v>0</v>
      </c>
    </row>
    <row r="31" spans="1:3" ht="15">
      <c r="A31" s="43" t="s">
        <v>44</v>
      </c>
      <c r="B31" s="43" t="s">
        <v>45</v>
      </c>
      <c r="C31" s="44">
        <v>1.062</v>
      </c>
    </row>
    <row r="32" spans="1:3" ht="15.75">
      <c r="A32" s="41" t="s">
        <v>46</v>
      </c>
      <c r="B32" s="41" t="s">
        <v>47</v>
      </c>
      <c r="C32" s="46">
        <f>C15/C8</f>
        <v>22.810987445872524</v>
      </c>
    </row>
    <row r="33" spans="1:3" ht="15.75">
      <c r="A33" s="41" t="s">
        <v>48</v>
      </c>
      <c r="B33" s="41" t="s">
        <v>49</v>
      </c>
      <c r="C33" s="46">
        <v>26.2</v>
      </c>
    </row>
    <row r="34" spans="1:3" ht="15.75">
      <c r="A34" s="41" t="s">
        <v>50</v>
      </c>
      <c r="B34" s="41" t="s">
        <v>51</v>
      </c>
      <c r="C34" s="59">
        <v>25.97</v>
      </c>
    </row>
    <row r="35" spans="1:3" ht="15">
      <c r="A35" s="43"/>
      <c r="B35" s="43" t="s">
        <v>52</v>
      </c>
      <c r="C35" s="45">
        <v>2.05</v>
      </c>
    </row>
    <row r="36" spans="1:3" ht="15">
      <c r="A36" s="43"/>
      <c r="B36" s="43" t="s">
        <v>53</v>
      </c>
      <c r="C36" s="47">
        <f>C34*1.18</f>
        <v>30.644599999999997</v>
      </c>
    </row>
    <row r="37" spans="1:3" ht="15">
      <c r="A37" s="43"/>
      <c r="B37" s="43" t="s">
        <v>54</v>
      </c>
      <c r="C37" s="47">
        <f>C36</f>
        <v>30.644599999999997</v>
      </c>
    </row>
    <row r="38" spans="1:3" ht="15.75">
      <c r="A38" s="41" t="s">
        <v>55</v>
      </c>
      <c r="B38" s="41" t="s">
        <v>56</v>
      </c>
      <c r="C38" s="42">
        <f>C39+C40+C41</f>
        <v>422.047</v>
      </c>
    </row>
    <row r="39" spans="1:3" ht="15">
      <c r="A39" s="43"/>
      <c r="B39" s="43" t="s">
        <v>57</v>
      </c>
      <c r="C39" s="44">
        <f>ROUND(C35*C10,3)</f>
        <v>145.817</v>
      </c>
    </row>
    <row r="40" spans="1:3" ht="15">
      <c r="A40" s="43"/>
      <c r="B40" s="43" t="s">
        <v>58</v>
      </c>
      <c r="C40" s="44">
        <f>ROUND(C36*C11,3)</f>
        <v>87.674</v>
      </c>
    </row>
    <row r="41" spans="1:3" ht="15">
      <c r="A41" s="43"/>
      <c r="B41" s="43" t="s">
        <v>59</v>
      </c>
      <c r="C41" s="44">
        <f>ROUND(C12*C37,3)</f>
        <v>188.556</v>
      </c>
    </row>
    <row r="42" spans="1:3" ht="15.75">
      <c r="A42" s="41" t="s">
        <v>60</v>
      </c>
      <c r="B42" s="41" t="s">
        <v>61</v>
      </c>
      <c r="C42" s="48">
        <f>ROUND(C10*(25.97-C35),3)</f>
        <v>1701.43</v>
      </c>
    </row>
    <row r="43" spans="1:3" ht="15.75">
      <c r="A43" s="41"/>
      <c r="B43" s="41"/>
      <c r="C43" s="48" t="s">
        <v>4</v>
      </c>
    </row>
    <row r="44" spans="1:3" ht="15.75">
      <c r="A44" s="41" t="s">
        <v>62</v>
      </c>
      <c r="B44" s="41" t="s">
        <v>63</v>
      </c>
      <c r="C44" s="48">
        <v>5824.701</v>
      </c>
    </row>
    <row r="45" spans="1:3" ht="15.75">
      <c r="A45" s="41"/>
      <c r="B45" s="41"/>
      <c r="C45" s="48" t="s">
        <v>4</v>
      </c>
    </row>
    <row r="46" spans="1:3" ht="15.75">
      <c r="A46" s="41" t="s">
        <v>64</v>
      </c>
      <c r="B46" s="41" t="s">
        <v>65</v>
      </c>
      <c r="C46" s="42">
        <f>C47+C48+C49</f>
        <v>378.20500000000004</v>
      </c>
    </row>
    <row r="47" spans="1:3" ht="15">
      <c r="A47" s="43"/>
      <c r="B47" s="43" t="s">
        <v>66</v>
      </c>
      <c r="C47" s="44">
        <v>131.363</v>
      </c>
    </row>
    <row r="48" spans="1:3" ht="15">
      <c r="A48" s="43"/>
      <c r="B48" s="43" t="s">
        <v>58</v>
      </c>
      <c r="C48" s="44">
        <v>61.994</v>
      </c>
    </row>
    <row r="49" spans="1:3" ht="15">
      <c r="A49" s="43"/>
      <c r="B49" s="43" t="s">
        <v>59</v>
      </c>
      <c r="C49" s="44">
        <v>184.848</v>
      </c>
    </row>
    <row r="50" spans="1:3" ht="15.75">
      <c r="A50" s="41" t="s">
        <v>67</v>
      </c>
      <c r="B50" s="41" t="s">
        <v>68</v>
      </c>
      <c r="C50" s="49">
        <v>8548</v>
      </c>
    </row>
    <row r="51" spans="1:3" ht="15.75">
      <c r="A51" s="41" t="s">
        <v>69</v>
      </c>
      <c r="B51" s="41" t="s">
        <v>70</v>
      </c>
      <c r="C51" s="49">
        <v>364</v>
      </c>
    </row>
    <row r="52" spans="1:3" ht="15.75">
      <c r="A52" s="41" t="s">
        <v>71</v>
      </c>
      <c r="B52" s="41" t="s">
        <v>72</v>
      </c>
      <c r="C52" s="48">
        <f>C53+C54+C55+C56</f>
        <v>-4079.4289999999996</v>
      </c>
    </row>
    <row r="53" spans="1:3" ht="15">
      <c r="A53" s="43"/>
      <c r="B53" s="43" t="s">
        <v>73</v>
      </c>
      <c r="C53" s="44">
        <f>C39-C47</f>
        <v>14.454000000000008</v>
      </c>
    </row>
    <row r="54" spans="1:3" ht="15">
      <c r="A54" s="43"/>
      <c r="B54" s="43" t="s">
        <v>74</v>
      </c>
      <c r="C54" s="44">
        <f>C40-C48</f>
        <v>25.680000000000007</v>
      </c>
    </row>
    <row r="55" spans="1:3" ht="15">
      <c r="A55" s="43"/>
      <c r="B55" s="43" t="s">
        <v>75</v>
      </c>
      <c r="C55" s="50">
        <f>C42-C44</f>
        <v>-4123.271</v>
      </c>
    </row>
    <row r="56" spans="1:3" ht="15">
      <c r="A56" s="43"/>
      <c r="B56" s="43" t="s">
        <v>59</v>
      </c>
      <c r="C56" s="44">
        <f>C41-C49</f>
        <v>3.7079999999999984</v>
      </c>
    </row>
    <row r="57" spans="1:3" ht="15">
      <c r="A57" s="43"/>
      <c r="B57" s="43"/>
      <c r="C57" s="44" t="s">
        <v>4</v>
      </c>
    </row>
    <row r="58" spans="1:3" ht="15.75">
      <c r="A58" s="41" t="s">
        <v>76</v>
      </c>
      <c r="B58" s="41" t="s">
        <v>77</v>
      </c>
      <c r="C58" s="51">
        <f>C38/1.18</f>
        <v>357.66694915254243</v>
      </c>
    </row>
    <row r="59" spans="1:3" ht="15.75">
      <c r="A59" s="41" t="s">
        <v>78</v>
      </c>
      <c r="B59" s="41" t="s">
        <v>79</v>
      </c>
      <c r="C59" s="49">
        <f>C60+C61+C62+C63</f>
        <v>2184</v>
      </c>
    </row>
    <row r="60" spans="1:3" ht="15">
      <c r="A60" s="43"/>
      <c r="B60" s="43" t="s">
        <v>80</v>
      </c>
      <c r="C60" s="52">
        <v>220</v>
      </c>
    </row>
    <row r="61" spans="1:3" ht="15">
      <c r="A61" s="43"/>
      <c r="B61" s="43" t="s">
        <v>81</v>
      </c>
      <c r="C61" s="52">
        <v>1030</v>
      </c>
    </row>
    <row r="62" spans="1:3" ht="15">
      <c r="A62" s="43"/>
      <c r="B62" s="43" t="s">
        <v>82</v>
      </c>
      <c r="C62" s="53">
        <v>728</v>
      </c>
    </row>
    <row r="63" spans="1:3" ht="15">
      <c r="A63" s="43"/>
      <c r="B63" s="43" t="s">
        <v>80</v>
      </c>
      <c r="C63" s="53">
        <v>206</v>
      </c>
    </row>
    <row r="64" spans="1:3" ht="12.75">
      <c r="A64" s="54"/>
      <c r="B64" s="55"/>
      <c r="C64" s="54"/>
    </row>
    <row r="65" spans="1:3" ht="12.75">
      <c r="A65" s="54"/>
      <c r="B65" s="54" t="s">
        <v>83</v>
      </c>
      <c r="C65" s="54" t="s">
        <v>131</v>
      </c>
    </row>
    <row r="66" spans="1:3" ht="12.75">
      <c r="A66" s="54"/>
      <c r="B66" s="54"/>
      <c r="C66" s="54"/>
    </row>
    <row r="67" spans="2:3" ht="12.75">
      <c r="B67" t="s">
        <v>85</v>
      </c>
      <c r="C67" t="s">
        <v>86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46">
      <selection activeCell="C63" sqref="C63"/>
    </sheetView>
  </sheetViews>
  <sheetFormatPr defaultColWidth="9.140625" defaultRowHeight="12.75"/>
  <cols>
    <col min="2" max="2" width="42.140625" style="0" customWidth="1"/>
    <col min="3" max="3" width="18.7109375" style="0" customWidth="1"/>
  </cols>
  <sheetData>
    <row r="1" spans="1:3" ht="30" customHeight="1">
      <c r="A1" s="91" t="s">
        <v>149</v>
      </c>
      <c r="B1" s="91"/>
      <c r="C1" s="91"/>
    </row>
    <row r="2" spans="1:3" ht="30.75" customHeight="1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107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20.849</v>
      </c>
    </row>
    <row r="6" spans="1:3" ht="15">
      <c r="A6" s="4" t="s">
        <v>7</v>
      </c>
      <c r="B6" s="5" t="s">
        <v>8</v>
      </c>
      <c r="C6" s="6">
        <f>C5*0.04</f>
        <v>0.83396</v>
      </c>
    </row>
    <row r="7" spans="1:3" ht="15.75">
      <c r="A7" s="1" t="s">
        <v>9</v>
      </c>
      <c r="B7" s="2" t="s">
        <v>134</v>
      </c>
      <c r="C7" s="3">
        <v>1.697</v>
      </c>
    </row>
    <row r="8" spans="1:3" ht="15.75">
      <c r="A8" s="1" t="s">
        <v>10</v>
      </c>
      <c r="B8" s="2" t="s">
        <v>11</v>
      </c>
      <c r="C8" s="3">
        <f>C5-C6-C7</f>
        <v>18.31804</v>
      </c>
    </row>
    <row r="9" spans="1:3" ht="15.75">
      <c r="A9" s="1" t="s">
        <v>12</v>
      </c>
      <c r="B9" s="2" t="s">
        <v>13</v>
      </c>
      <c r="C9" s="3">
        <f>C10+C11+C12+C13</f>
        <v>17.849000000000004</v>
      </c>
    </row>
    <row r="10" spans="1:3" ht="15">
      <c r="A10" s="4"/>
      <c r="B10" s="5" t="s">
        <v>14</v>
      </c>
      <c r="C10" s="6">
        <v>16.605</v>
      </c>
    </row>
    <row r="11" spans="1:3" ht="15">
      <c r="A11" s="4"/>
      <c r="B11" s="5" t="s">
        <v>15</v>
      </c>
      <c r="C11" s="6">
        <v>0.76</v>
      </c>
    </row>
    <row r="12" spans="1:3" ht="15">
      <c r="A12" s="4"/>
      <c r="B12" s="5" t="s">
        <v>16</v>
      </c>
      <c r="C12" s="6">
        <v>0.484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0.4690399999999961</v>
      </c>
    </row>
    <row r="15" spans="1:3" ht="15.75">
      <c r="A15" s="1" t="s">
        <v>20</v>
      </c>
      <c r="B15" s="2" t="s">
        <v>21</v>
      </c>
      <c r="C15" s="3">
        <f>C16+C25+C26+C27+C28+C29+C30+C31</f>
        <v>1032.64</v>
      </c>
    </row>
    <row r="16" spans="1:3" ht="15">
      <c r="A16" s="4" t="s">
        <v>22</v>
      </c>
      <c r="B16" s="5" t="s">
        <v>23</v>
      </c>
      <c r="C16" s="6">
        <f>C17+C20+C23+C24</f>
        <v>389.383</v>
      </c>
    </row>
    <row r="17" spans="1:3" ht="15">
      <c r="A17" s="4"/>
      <c r="B17" s="5" t="s">
        <v>24</v>
      </c>
      <c r="C17" s="6">
        <v>297.715</v>
      </c>
    </row>
    <row r="18" spans="1:3" ht="15">
      <c r="A18" s="4"/>
      <c r="B18" s="5" t="s">
        <v>25</v>
      </c>
      <c r="C18" s="6">
        <v>9.927</v>
      </c>
    </row>
    <row r="19" spans="1:3" ht="15">
      <c r="A19" s="4"/>
      <c r="B19" s="5" t="s">
        <v>26</v>
      </c>
      <c r="C19" s="8">
        <f>C17/C18*1000</f>
        <v>29990.43014002216</v>
      </c>
    </row>
    <row r="20" spans="1:3" ht="15">
      <c r="A20" s="4"/>
      <c r="B20" s="5" t="s">
        <v>27</v>
      </c>
      <c r="C20" s="6">
        <v>4.305</v>
      </c>
    </row>
    <row r="21" spans="1:3" ht="15">
      <c r="A21" s="4"/>
      <c r="B21" s="5" t="s">
        <v>28</v>
      </c>
      <c r="C21" s="6">
        <v>0.079</v>
      </c>
    </row>
    <row r="22" spans="1:3" ht="15">
      <c r="A22" s="4"/>
      <c r="B22" s="5" t="s">
        <v>29</v>
      </c>
      <c r="C22" s="8">
        <f>C20/C21*1000</f>
        <v>54493.670886075946</v>
      </c>
    </row>
    <row r="23" spans="1:3" ht="15">
      <c r="A23" s="4"/>
      <c r="B23" s="5" t="s">
        <v>30</v>
      </c>
      <c r="C23" s="6">
        <v>38.329</v>
      </c>
    </row>
    <row r="24" spans="1:3" ht="15">
      <c r="A24" s="4"/>
      <c r="B24" s="5" t="s">
        <v>31</v>
      </c>
      <c r="C24" s="6">
        <v>49.034</v>
      </c>
    </row>
    <row r="25" spans="1:3" ht="15">
      <c r="A25" s="4" t="s">
        <v>32</v>
      </c>
      <c r="B25" s="5" t="s">
        <v>33</v>
      </c>
      <c r="C25" s="6">
        <v>373.597</v>
      </c>
    </row>
    <row r="26" spans="1:3" ht="15">
      <c r="A26" s="4" t="s">
        <v>34</v>
      </c>
      <c r="B26" s="5" t="s">
        <v>35</v>
      </c>
      <c r="C26" s="6">
        <v>110.862</v>
      </c>
    </row>
    <row r="27" spans="1:3" ht="15">
      <c r="A27" s="4" t="s">
        <v>36</v>
      </c>
      <c r="B27" s="5" t="s">
        <v>37</v>
      </c>
      <c r="C27" s="6">
        <v>14.353</v>
      </c>
    </row>
    <row r="28" spans="1:3" ht="15">
      <c r="A28" s="4" t="s">
        <v>38</v>
      </c>
      <c r="B28" s="5" t="s">
        <v>39</v>
      </c>
      <c r="C28" s="6">
        <v>0</v>
      </c>
    </row>
    <row r="29" spans="1:3" ht="15">
      <c r="A29" s="4" t="s">
        <v>40</v>
      </c>
      <c r="B29" s="5" t="s">
        <v>41</v>
      </c>
      <c r="C29" s="6">
        <v>142.553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1.892</v>
      </c>
    </row>
    <row r="32" spans="1:3" ht="15.75">
      <c r="A32" s="1" t="s">
        <v>46</v>
      </c>
      <c r="B32" s="2" t="s">
        <v>47</v>
      </c>
      <c r="C32" s="9">
        <f>C15/C8</f>
        <v>56.37284338280734</v>
      </c>
    </row>
    <row r="33" spans="1:3" ht="15.75">
      <c r="A33" s="1" t="s">
        <v>48</v>
      </c>
      <c r="B33" s="2" t="s">
        <v>49</v>
      </c>
      <c r="C33" s="9">
        <v>59.5</v>
      </c>
    </row>
    <row r="34" spans="1:3" ht="15.75">
      <c r="A34" s="1" t="s">
        <v>50</v>
      </c>
      <c r="B34" s="2" t="s">
        <v>51</v>
      </c>
      <c r="C34" s="9">
        <v>59.88</v>
      </c>
    </row>
    <row r="35" spans="1:3" ht="15">
      <c r="A35" s="4"/>
      <c r="B35" s="5" t="s">
        <v>52</v>
      </c>
      <c r="C35" s="8">
        <v>2.05</v>
      </c>
    </row>
    <row r="36" spans="1:3" ht="15.75">
      <c r="A36" s="4"/>
      <c r="B36" s="5" t="s">
        <v>53</v>
      </c>
      <c r="C36" s="19">
        <f>C34*1.18</f>
        <v>70.6584</v>
      </c>
    </row>
    <row r="37" spans="1:3" ht="15.75">
      <c r="A37" s="4"/>
      <c r="B37" s="5" t="s">
        <v>54</v>
      </c>
      <c r="C37" s="19">
        <f>C34*1.18</f>
        <v>70.6584</v>
      </c>
    </row>
    <row r="38" spans="1:3" ht="15.75">
      <c r="A38" s="1" t="s">
        <v>55</v>
      </c>
      <c r="B38" s="2" t="s">
        <v>56</v>
      </c>
      <c r="C38" s="3">
        <f>C39+C40+C41</f>
        <v>121.93900000000001</v>
      </c>
    </row>
    <row r="39" spans="1:3" ht="15">
      <c r="A39" s="4"/>
      <c r="B39" s="5" t="s">
        <v>57</v>
      </c>
      <c r="C39" s="6">
        <f>ROUND(C35*C10,3)</f>
        <v>34.04</v>
      </c>
    </row>
    <row r="40" spans="1:3" ht="15">
      <c r="A40" s="4"/>
      <c r="B40" s="5" t="s">
        <v>58</v>
      </c>
      <c r="C40" s="6">
        <f>ROUND(C36*C11,3)</f>
        <v>53.7</v>
      </c>
    </row>
    <row r="41" spans="1:3" ht="15">
      <c r="A41" s="4"/>
      <c r="B41" s="5" t="s">
        <v>59</v>
      </c>
      <c r="C41" s="6">
        <f>ROUND(C12*C37,3)</f>
        <v>34.199</v>
      </c>
    </row>
    <row r="42" spans="1:3" ht="15.75">
      <c r="A42" s="1" t="s">
        <v>60</v>
      </c>
      <c r="B42" s="2" t="s">
        <v>61</v>
      </c>
      <c r="C42" s="11">
        <f>ROUND(C10*(59.88-C35),3)</f>
        <v>960.267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3158.699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98.91499999999999</v>
      </c>
    </row>
    <row r="47" spans="1:3" ht="15">
      <c r="A47" s="4"/>
      <c r="B47" s="5" t="s">
        <v>66</v>
      </c>
      <c r="C47" s="6">
        <v>33.132</v>
      </c>
    </row>
    <row r="48" spans="1:3" ht="15">
      <c r="A48" s="4"/>
      <c r="B48" s="5" t="s">
        <v>58</v>
      </c>
      <c r="C48" s="6">
        <v>46.564</v>
      </c>
    </row>
    <row r="49" spans="1:3" ht="15">
      <c r="A49" s="4"/>
      <c r="B49" s="5" t="s">
        <v>59</v>
      </c>
      <c r="C49" s="6">
        <v>19.219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131</v>
      </c>
    </row>
    <row r="52" spans="1:3" ht="15.75">
      <c r="A52" s="1" t="s">
        <v>71</v>
      </c>
      <c r="B52" s="2" t="s">
        <v>72</v>
      </c>
      <c r="C52" s="11">
        <f>C53+C54+C55+C56</f>
        <v>-2175.408</v>
      </c>
    </row>
    <row r="53" spans="1:3" ht="15">
      <c r="A53" s="4"/>
      <c r="B53" s="5" t="s">
        <v>73</v>
      </c>
      <c r="C53" s="6">
        <f>C39-C47</f>
        <v>0.9080000000000013</v>
      </c>
    </row>
    <row r="54" spans="1:3" ht="15">
      <c r="A54" s="4"/>
      <c r="B54" s="5" t="s">
        <v>74</v>
      </c>
      <c r="C54" s="6">
        <f>C40-C48</f>
        <v>7.136000000000003</v>
      </c>
    </row>
    <row r="55" spans="1:3" ht="15">
      <c r="A55" s="4"/>
      <c r="B55" s="5" t="s">
        <v>75</v>
      </c>
      <c r="C55" s="13">
        <f>C42-C44</f>
        <v>-2198.432</v>
      </c>
    </row>
    <row r="56" spans="1:3" ht="15">
      <c r="A56" s="4"/>
      <c r="B56" s="5" t="s">
        <v>59</v>
      </c>
      <c r="C56" s="6">
        <f>C41-C49</f>
        <v>14.979999999999997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103.33813559322036</v>
      </c>
    </row>
    <row r="59" spans="1:3" ht="15.75">
      <c r="A59" s="1" t="s">
        <v>78</v>
      </c>
      <c r="B59" s="2" t="s">
        <v>79</v>
      </c>
      <c r="C59" s="12">
        <f>C60+C61+C62+C63</f>
        <v>2184</v>
      </c>
    </row>
    <row r="60" spans="1:3" ht="15">
      <c r="A60" s="5"/>
      <c r="B60" s="5" t="s">
        <v>91</v>
      </c>
      <c r="C60" s="15">
        <v>1152</v>
      </c>
    </row>
    <row r="61" spans="1:3" ht="15">
      <c r="A61" s="5"/>
      <c r="B61" s="5" t="s">
        <v>82</v>
      </c>
      <c r="C61" s="15">
        <v>0</v>
      </c>
    </row>
    <row r="62" spans="1:3" ht="15">
      <c r="A62" s="5"/>
      <c r="B62" s="5" t="s">
        <v>92</v>
      </c>
      <c r="C62" s="16">
        <v>1032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131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5">
      <selection activeCell="A1" sqref="A1:C67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15">
      <c r="A1" s="91" t="s">
        <v>98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64.204</v>
      </c>
    </row>
    <row r="6" spans="1:3" ht="15">
      <c r="A6" s="4" t="s">
        <v>7</v>
      </c>
      <c r="B6" s="5" t="s">
        <v>8</v>
      </c>
      <c r="C6" s="6">
        <v>2.569</v>
      </c>
    </row>
    <row r="7" spans="1:3" ht="15.75">
      <c r="A7" s="1" t="s">
        <v>9</v>
      </c>
      <c r="B7" s="2" t="s">
        <v>100</v>
      </c>
      <c r="C7" s="3">
        <v>6.276</v>
      </c>
    </row>
    <row r="8" spans="1:3" ht="15.75">
      <c r="A8" s="1" t="s">
        <v>10</v>
      </c>
      <c r="B8" s="2" t="s">
        <v>11</v>
      </c>
      <c r="C8" s="3">
        <f>C5-C6-C7</f>
        <v>55.358999999999995</v>
      </c>
    </row>
    <row r="9" spans="1:3" ht="15.75">
      <c r="A9" s="1" t="s">
        <v>12</v>
      </c>
      <c r="B9" s="2" t="s">
        <v>13</v>
      </c>
      <c r="C9" s="3">
        <f>C10+C11+C12+C13</f>
        <v>55.359</v>
      </c>
    </row>
    <row r="10" spans="1:3" ht="15">
      <c r="A10" s="4"/>
      <c r="B10" s="5" t="s">
        <v>14</v>
      </c>
      <c r="C10" s="6">
        <v>51.518</v>
      </c>
    </row>
    <row r="11" spans="1:3" ht="15">
      <c r="A11" s="4"/>
      <c r="B11" s="5" t="s">
        <v>15</v>
      </c>
      <c r="C11" s="6">
        <v>2.637</v>
      </c>
    </row>
    <row r="12" spans="1:3" ht="15">
      <c r="A12" s="4"/>
      <c r="B12" s="5" t="s">
        <v>16</v>
      </c>
      <c r="C12" s="6">
        <v>1.204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2390.436</v>
      </c>
    </row>
    <row r="16" spans="1:3" ht="15">
      <c r="A16" s="4" t="s">
        <v>22</v>
      </c>
      <c r="B16" s="5" t="s">
        <v>23</v>
      </c>
      <c r="C16" s="6">
        <f>C17+C20+C23+C24</f>
        <v>909.95</v>
      </c>
    </row>
    <row r="17" spans="1:3" ht="15">
      <c r="A17" s="4"/>
      <c r="B17" s="5" t="s">
        <v>24</v>
      </c>
      <c r="C17" s="6">
        <v>696.001</v>
      </c>
    </row>
    <row r="18" spans="1:3" ht="15">
      <c r="A18" s="4"/>
      <c r="B18" s="5" t="s">
        <v>25</v>
      </c>
      <c r="C18" s="6">
        <v>27.997</v>
      </c>
    </row>
    <row r="19" spans="1:3" ht="15">
      <c r="A19" s="4"/>
      <c r="B19" s="5" t="s">
        <v>26</v>
      </c>
      <c r="C19" s="8">
        <f>C17/C18*1000</f>
        <v>24859.842125942065</v>
      </c>
    </row>
    <row r="20" spans="1:3" ht="15">
      <c r="A20" s="4"/>
      <c r="B20" s="5" t="s">
        <v>27</v>
      </c>
      <c r="C20" s="6">
        <v>11.374</v>
      </c>
    </row>
    <row r="21" spans="1:3" ht="15">
      <c r="A21" s="4"/>
      <c r="B21" s="5" t="s">
        <v>28</v>
      </c>
      <c r="C21" s="6">
        <v>0.293</v>
      </c>
    </row>
    <row r="22" spans="1:3" ht="15">
      <c r="A22" s="4"/>
      <c r="B22" s="5" t="s">
        <v>29</v>
      </c>
      <c r="C22" s="8">
        <f>C20/C21*1000</f>
        <v>38819.11262798635</v>
      </c>
    </row>
    <row r="23" spans="1:3" ht="15">
      <c r="A23" s="4"/>
      <c r="B23" s="5" t="s">
        <v>30</v>
      </c>
      <c r="C23" s="6">
        <v>180.447</v>
      </c>
    </row>
    <row r="24" spans="1:3" ht="15">
      <c r="A24" s="4"/>
      <c r="B24" s="5" t="s">
        <v>31</v>
      </c>
      <c r="C24" s="6">
        <v>22.128</v>
      </c>
    </row>
    <row r="25" spans="1:3" ht="15">
      <c r="A25" s="4" t="s">
        <v>32</v>
      </c>
      <c r="B25" s="5" t="s">
        <v>33</v>
      </c>
      <c r="C25" s="6">
        <v>812.493</v>
      </c>
    </row>
    <row r="26" spans="1:3" ht="15">
      <c r="A26" s="4" t="s">
        <v>34</v>
      </c>
      <c r="B26" s="5" t="s">
        <v>35</v>
      </c>
      <c r="C26" s="6">
        <v>244.561</v>
      </c>
    </row>
    <row r="27" spans="1:3" ht="15">
      <c r="A27" s="4" t="s">
        <v>36</v>
      </c>
      <c r="B27" s="5" t="s">
        <v>37</v>
      </c>
      <c r="C27" s="6">
        <v>43.059</v>
      </c>
    </row>
    <row r="28" spans="1:3" ht="15">
      <c r="A28" s="4" t="s">
        <v>38</v>
      </c>
      <c r="B28" s="5" t="s">
        <v>39</v>
      </c>
      <c r="C28" s="6">
        <v>2.192</v>
      </c>
    </row>
    <row r="29" spans="1:3" ht="15">
      <c r="A29" s="4" t="s">
        <v>40</v>
      </c>
      <c r="B29" s="5" t="s">
        <v>41</v>
      </c>
      <c r="C29" s="6">
        <v>354.771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23.41</v>
      </c>
    </row>
    <row r="32" spans="1:3" ht="15.75">
      <c r="A32" s="1" t="s">
        <v>46</v>
      </c>
      <c r="B32" s="2" t="s">
        <v>47</v>
      </c>
      <c r="C32" s="9">
        <f>C15/C8</f>
        <v>43.18062103722973</v>
      </c>
    </row>
    <row r="33" spans="1:3" ht="15.75">
      <c r="A33" s="1" t="s">
        <v>48</v>
      </c>
      <c r="B33" s="2" t="s">
        <v>49</v>
      </c>
      <c r="C33" s="9">
        <v>44.84</v>
      </c>
    </row>
    <row r="34" spans="1:3" ht="15.75">
      <c r="A34" s="1" t="s">
        <v>50</v>
      </c>
      <c r="B34" s="2" t="s">
        <v>51</v>
      </c>
      <c r="C34" s="19">
        <v>49.32</v>
      </c>
    </row>
    <row r="35" spans="1:3" ht="15">
      <c r="A35" s="4"/>
      <c r="B35" s="5" t="s">
        <v>52</v>
      </c>
      <c r="C35" s="6">
        <v>1.51</v>
      </c>
    </row>
    <row r="36" spans="1:3" ht="15.75">
      <c r="A36" s="4"/>
      <c r="B36" s="5" t="s">
        <v>53</v>
      </c>
      <c r="C36" s="19">
        <v>58.1976</v>
      </c>
    </row>
    <row r="37" spans="1:3" ht="15.75">
      <c r="A37" s="4"/>
      <c r="B37" s="5" t="s">
        <v>54</v>
      </c>
      <c r="C37" s="19">
        <v>58.1976</v>
      </c>
    </row>
    <row r="38" spans="1:3" ht="15.75">
      <c r="A38" s="1" t="s">
        <v>55</v>
      </c>
      <c r="B38" s="2" t="s">
        <v>56</v>
      </c>
      <c r="C38" s="3">
        <f>C39+C40+C41</f>
        <v>301.329</v>
      </c>
    </row>
    <row r="39" spans="1:3" ht="15">
      <c r="A39" s="4"/>
      <c r="B39" s="5" t="s">
        <v>57</v>
      </c>
      <c r="C39" s="6">
        <f>ROUND(C35*C10,3)</f>
        <v>77.792</v>
      </c>
    </row>
    <row r="40" spans="1:3" ht="15">
      <c r="A40" s="4"/>
      <c r="B40" s="5" t="s">
        <v>58</v>
      </c>
      <c r="C40" s="6">
        <f>ROUND(C36*C11,3)</f>
        <v>153.467</v>
      </c>
    </row>
    <row r="41" spans="1:3" ht="15">
      <c r="A41" s="4"/>
      <c r="B41" s="5" t="s">
        <v>59</v>
      </c>
      <c r="C41" s="6">
        <f>ROUND(C12*C37,3)</f>
        <v>70.07</v>
      </c>
    </row>
    <row r="42" spans="1:3" ht="15.75">
      <c r="A42" s="1" t="s">
        <v>60</v>
      </c>
      <c r="B42" s="2" t="s">
        <v>61</v>
      </c>
      <c r="C42" s="11">
        <f>ROUND(C10*(49.32-C35),3)</f>
        <v>2463.076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2565.729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235.316</v>
      </c>
    </row>
    <row r="47" spans="1:3" ht="15">
      <c r="A47" s="4"/>
      <c r="B47" s="5" t="s">
        <v>66</v>
      </c>
      <c r="C47" s="6">
        <v>75.635</v>
      </c>
    </row>
    <row r="48" spans="1:3" ht="15">
      <c r="A48" s="4"/>
      <c r="B48" s="5" t="s">
        <v>58</v>
      </c>
      <c r="C48" s="6">
        <v>100.204</v>
      </c>
    </row>
    <row r="49" spans="1:3" ht="15">
      <c r="A49" s="4"/>
      <c r="B49" s="5" t="s">
        <v>59</v>
      </c>
      <c r="C49" s="6">
        <v>59.477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142</v>
      </c>
    </row>
    <row r="52" spans="1:3" ht="15.75">
      <c r="A52" s="1" t="s">
        <v>71</v>
      </c>
      <c r="B52" s="2" t="s">
        <v>72</v>
      </c>
      <c r="C52" s="11">
        <f>C53+C54+C55+C56</f>
        <v>-36.63999999999978</v>
      </c>
    </row>
    <row r="53" spans="1:3" ht="15">
      <c r="A53" s="4"/>
      <c r="B53" s="5" t="s">
        <v>73</v>
      </c>
      <c r="C53" s="6">
        <f>C39-C47</f>
        <v>2.1569999999999965</v>
      </c>
    </row>
    <row r="54" spans="1:3" ht="15">
      <c r="A54" s="4"/>
      <c r="B54" s="5" t="s">
        <v>74</v>
      </c>
      <c r="C54" s="6">
        <f>C40-C48</f>
        <v>53.26300000000002</v>
      </c>
    </row>
    <row r="55" spans="1:3" ht="15">
      <c r="A55" s="4"/>
      <c r="B55" s="5" t="s">
        <v>75</v>
      </c>
      <c r="C55" s="13">
        <f>C42-C44</f>
        <v>-102.65299999999979</v>
      </c>
    </row>
    <row r="56" spans="1:3" ht="15">
      <c r="A56" s="4"/>
      <c r="B56" s="5" t="s">
        <v>59</v>
      </c>
      <c r="C56" s="6">
        <f>C41-C49</f>
        <v>10.592999999999996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255.36355932203392</v>
      </c>
    </row>
    <row r="59" spans="1:3" ht="15.75">
      <c r="A59" s="1" t="s">
        <v>78</v>
      </c>
      <c r="B59" s="2" t="s">
        <v>79</v>
      </c>
      <c r="C59" s="12">
        <f>C60+C61+C62+C63</f>
        <v>6576</v>
      </c>
    </row>
    <row r="60" spans="1:3" ht="15">
      <c r="A60" s="5"/>
      <c r="B60" s="5" t="s">
        <v>91</v>
      </c>
      <c r="C60" s="15">
        <v>3290</v>
      </c>
    </row>
    <row r="61" spans="1:3" ht="15">
      <c r="A61" s="5"/>
      <c r="B61" s="5" t="s">
        <v>82</v>
      </c>
      <c r="C61" s="15">
        <v>1090</v>
      </c>
    </row>
    <row r="62" spans="1:3" ht="15">
      <c r="A62" s="5"/>
      <c r="B62" s="5" t="s">
        <v>92</v>
      </c>
      <c r="C62" s="16">
        <v>2196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15">
      <c r="A1" s="91" t="s">
        <v>97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42.516</v>
      </c>
    </row>
    <row r="6" spans="1:3" ht="15">
      <c r="A6" s="4" t="s">
        <v>7</v>
      </c>
      <c r="B6" s="5" t="s">
        <v>8</v>
      </c>
      <c r="C6" s="6">
        <v>1.701</v>
      </c>
    </row>
    <row r="7" spans="1:3" ht="15.75">
      <c r="A7" s="1" t="s">
        <v>9</v>
      </c>
      <c r="B7" s="2" t="s">
        <v>100</v>
      </c>
      <c r="C7" s="3">
        <v>4.156</v>
      </c>
    </row>
    <row r="8" spans="1:3" ht="15.75">
      <c r="A8" s="1" t="s">
        <v>10</v>
      </c>
      <c r="B8" s="2" t="s">
        <v>11</v>
      </c>
      <c r="C8" s="3">
        <f>C5-C6-C7</f>
        <v>36.659</v>
      </c>
    </row>
    <row r="9" spans="1:3" ht="15.75">
      <c r="A9" s="1" t="s">
        <v>12</v>
      </c>
      <c r="B9" s="2" t="s">
        <v>13</v>
      </c>
      <c r="C9" s="3">
        <f>C10+C11+C12+C13</f>
        <v>36.659</v>
      </c>
    </row>
    <row r="10" spans="1:3" ht="15">
      <c r="A10" s="4"/>
      <c r="B10" s="5" t="s">
        <v>14</v>
      </c>
      <c r="C10" s="6">
        <v>34.037</v>
      </c>
    </row>
    <row r="11" spans="1:3" ht="15">
      <c r="A11" s="4"/>
      <c r="B11" s="5" t="s">
        <v>15</v>
      </c>
      <c r="C11" s="6">
        <v>1.812</v>
      </c>
    </row>
    <row r="12" spans="1:3" ht="15">
      <c r="A12" s="4"/>
      <c r="B12" s="5" t="s">
        <v>16</v>
      </c>
      <c r="C12" s="6">
        <v>0.81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1557.0459999999998</v>
      </c>
    </row>
    <row r="16" spans="1:3" ht="15">
      <c r="A16" s="4" t="s">
        <v>22</v>
      </c>
      <c r="B16" s="5" t="s">
        <v>23</v>
      </c>
      <c r="C16" s="6">
        <f>C17+C20+C23+C24</f>
        <v>603.923</v>
      </c>
    </row>
    <row r="17" spans="1:3" ht="15">
      <c r="A17" s="4"/>
      <c r="B17" s="5" t="s">
        <v>24</v>
      </c>
      <c r="C17" s="6">
        <v>463.961</v>
      </c>
    </row>
    <row r="18" spans="1:3" ht="15">
      <c r="A18" s="4"/>
      <c r="B18" s="5" t="s">
        <v>25</v>
      </c>
      <c r="C18" s="6">
        <v>18.888</v>
      </c>
    </row>
    <row r="19" spans="1:3" ht="15">
      <c r="A19" s="4"/>
      <c r="B19" s="5" t="s">
        <v>26</v>
      </c>
      <c r="C19" s="8">
        <f>C17/C18*1000</f>
        <v>24563.797119864463</v>
      </c>
    </row>
    <row r="20" spans="1:3" ht="15">
      <c r="A20" s="4"/>
      <c r="B20" s="5" t="s">
        <v>27</v>
      </c>
      <c r="C20" s="6">
        <v>7.719</v>
      </c>
    </row>
    <row r="21" spans="1:3" ht="15">
      <c r="A21" s="4"/>
      <c r="B21" s="5" t="s">
        <v>28</v>
      </c>
      <c r="C21" s="6">
        <v>0.199</v>
      </c>
    </row>
    <row r="22" spans="1:3" ht="15">
      <c r="A22" s="4"/>
      <c r="B22" s="5" t="s">
        <v>29</v>
      </c>
      <c r="C22" s="8">
        <f>C20/C21*1000</f>
        <v>38788.944723618086</v>
      </c>
    </row>
    <row r="23" spans="1:3" ht="15">
      <c r="A23" s="4"/>
      <c r="B23" s="5" t="s">
        <v>30</v>
      </c>
      <c r="C23" s="6">
        <v>117.902</v>
      </c>
    </row>
    <row r="24" spans="1:3" ht="15">
      <c r="A24" s="4"/>
      <c r="B24" s="5" t="s">
        <v>31</v>
      </c>
      <c r="C24" s="6">
        <v>14.341</v>
      </c>
    </row>
    <row r="25" spans="1:3" ht="15">
      <c r="A25" s="4" t="s">
        <v>32</v>
      </c>
      <c r="B25" s="5" t="s">
        <v>33</v>
      </c>
      <c r="C25" s="6">
        <v>538.581</v>
      </c>
    </row>
    <row r="26" spans="1:3" ht="15">
      <c r="A26" s="4" t="s">
        <v>34</v>
      </c>
      <c r="B26" s="5" t="s">
        <v>35</v>
      </c>
      <c r="C26" s="6">
        <v>162.172</v>
      </c>
    </row>
    <row r="27" spans="1:3" ht="15">
      <c r="A27" s="4" t="s">
        <v>36</v>
      </c>
      <c r="B27" s="5" t="s">
        <v>37</v>
      </c>
      <c r="C27" s="6">
        <v>28.706</v>
      </c>
    </row>
    <row r="28" spans="1:3" ht="15">
      <c r="A28" s="4" t="s">
        <v>38</v>
      </c>
      <c r="B28" s="5" t="s">
        <v>39</v>
      </c>
      <c r="C28" s="6">
        <v>2.192</v>
      </c>
    </row>
    <row r="29" spans="1:3" ht="15">
      <c r="A29" s="4" t="s">
        <v>40</v>
      </c>
      <c r="B29" s="5" t="s">
        <v>41</v>
      </c>
      <c r="C29" s="6">
        <v>220.233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1.239</v>
      </c>
    </row>
    <row r="32" spans="1:3" ht="15.75">
      <c r="A32" s="1" t="s">
        <v>46</v>
      </c>
      <c r="B32" s="2" t="s">
        <v>47</v>
      </c>
      <c r="C32" s="9">
        <f>C15/C8</f>
        <v>42.473771788646715</v>
      </c>
    </row>
    <row r="33" spans="1:3" ht="15.75">
      <c r="A33" s="1" t="s">
        <v>48</v>
      </c>
      <c r="B33" s="2" t="s">
        <v>49</v>
      </c>
      <c r="C33" s="9">
        <v>44.84</v>
      </c>
    </row>
    <row r="34" spans="1:3" ht="15.75">
      <c r="A34" s="1" t="s">
        <v>50</v>
      </c>
      <c r="B34" s="2" t="s">
        <v>51</v>
      </c>
      <c r="C34" s="19">
        <v>49.32</v>
      </c>
    </row>
    <row r="35" spans="1:3" ht="15">
      <c r="A35" s="4"/>
      <c r="B35" s="5" t="s">
        <v>52</v>
      </c>
      <c r="C35" s="6">
        <v>1.51</v>
      </c>
    </row>
    <row r="36" spans="1:3" ht="15.75">
      <c r="A36" s="4"/>
      <c r="B36" s="5" t="s">
        <v>53</v>
      </c>
      <c r="C36" s="19">
        <v>58.1976</v>
      </c>
    </row>
    <row r="37" spans="1:3" ht="15.75">
      <c r="A37" s="4"/>
      <c r="B37" s="5" t="s">
        <v>54</v>
      </c>
      <c r="C37" s="19">
        <v>58.1976</v>
      </c>
    </row>
    <row r="38" spans="1:3" ht="15.75">
      <c r="A38" s="1" t="s">
        <v>55</v>
      </c>
      <c r="B38" s="2" t="s">
        <v>56</v>
      </c>
      <c r="C38" s="3">
        <f>C39+C40+C41</f>
        <v>203.99</v>
      </c>
    </row>
    <row r="39" spans="1:3" ht="15">
      <c r="A39" s="4"/>
      <c r="B39" s="5" t="s">
        <v>57</v>
      </c>
      <c r="C39" s="6">
        <f>ROUND(C35*C10,3)</f>
        <v>51.396</v>
      </c>
    </row>
    <row r="40" spans="1:3" ht="15">
      <c r="A40" s="4"/>
      <c r="B40" s="5" t="s">
        <v>58</v>
      </c>
      <c r="C40" s="6">
        <f>ROUND(C36*C11,3)</f>
        <v>105.454</v>
      </c>
    </row>
    <row r="41" spans="1:3" ht="15">
      <c r="A41" s="4"/>
      <c r="B41" s="5" t="s">
        <v>59</v>
      </c>
      <c r="C41" s="6">
        <f>ROUND(C12*C37,3)</f>
        <v>47.14</v>
      </c>
    </row>
    <row r="42" spans="1:3" ht="15.75">
      <c r="A42" s="1" t="s">
        <v>60</v>
      </c>
      <c r="B42" s="2" t="s">
        <v>61</v>
      </c>
      <c r="C42" s="11">
        <f>ROUND(C10*(49.32-C35),3)</f>
        <v>1627.309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2970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145.756</v>
      </c>
    </row>
    <row r="47" spans="1:3" ht="15">
      <c r="A47" s="4"/>
      <c r="B47" s="5" t="s">
        <v>66</v>
      </c>
      <c r="C47" s="6">
        <v>50.211</v>
      </c>
    </row>
    <row r="48" spans="1:3" ht="15">
      <c r="A48" s="4"/>
      <c r="B48" s="5" t="s">
        <v>58</v>
      </c>
      <c r="C48" s="6">
        <v>56.029</v>
      </c>
    </row>
    <row r="49" spans="1:3" ht="15">
      <c r="A49" s="4"/>
      <c r="B49" s="5" t="s">
        <v>59</v>
      </c>
      <c r="C49" s="6">
        <v>39.516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148</v>
      </c>
    </row>
    <row r="52" spans="1:3" ht="15.75">
      <c r="A52" s="1" t="s">
        <v>71</v>
      </c>
      <c r="B52" s="2" t="s">
        <v>72</v>
      </c>
      <c r="C52" s="11">
        <f>C53+C54+C55+C56</f>
        <v>-1284.457</v>
      </c>
    </row>
    <row r="53" spans="1:3" ht="15">
      <c r="A53" s="4"/>
      <c r="B53" s="5" t="s">
        <v>73</v>
      </c>
      <c r="C53" s="6">
        <f>C39-C47</f>
        <v>1.1850000000000023</v>
      </c>
    </row>
    <row r="54" spans="1:3" ht="15">
      <c r="A54" s="4"/>
      <c r="B54" s="5" t="s">
        <v>74</v>
      </c>
      <c r="C54" s="6">
        <f>C40-C48</f>
        <v>49.42499999999999</v>
      </c>
    </row>
    <row r="55" spans="1:3" ht="15">
      <c r="A55" s="4"/>
      <c r="B55" s="5" t="s">
        <v>75</v>
      </c>
      <c r="C55" s="13">
        <f>C42-C44</f>
        <v>-1342.691</v>
      </c>
    </row>
    <row r="56" spans="1:3" ht="15">
      <c r="A56" s="4"/>
      <c r="B56" s="5" t="s">
        <v>59</v>
      </c>
      <c r="C56" s="6">
        <f>C41-C49</f>
        <v>7.624000000000002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172.8728813559322</v>
      </c>
    </row>
    <row r="59" spans="1:3" ht="15.75">
      <c r="A59" s="1" t="s">
        <v>78</v>
      </c>
      <c r="B59" s="2" t="s">
        <v>79</v>
      </c>
      <c r="C59" s="12">
        <f>C60+C61+C62+C63</f>
        <v>4368</v>
      </c>
    </row>
    <row r="60" spans="1:3" ht="15">
      <c r="A60" s="5"/>
      <c r="B60" s="5" t="s">
        <v>91</v>
      </c>
      <c r="C60" s="15">
        <v>2186</v>
      </c>
    </row>
    <row r="61" spans="1:3" ht="15">
      <c r="A61" s="5"/>
      <c r="B61" s="5" t="s">
        <v>82</v>
      </c>
      <c r="C61" s="15">
        <v>1090</v>
      </c>
    </row>
    <row r="62" spans="1:3" ht="15">
      <c r="A62" s="5"/>
      <c r="B62" s="5" t="s">
        <v>92</v>
      </c>
      <c r="C62" s="16">
        <v>1092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15">
      <c r="A1" s="91" t="s">
        <v>96</v>
      </c>
      <c r="B1" s="91"/>
      <c r="C1" s="91"/>
    </row>
    <row r="2" spans="1:3" ht="12.75">
      <c r="A2" s="92" t="s">
        <v>1</v>
      </c>
      <c r="B2" s="92"/>
      <c r="C2" s="92"/>
    </row>
    <row r="3" spans="1:3" ht="12.75">
      <c r="A3" s="93" t="s">
        <v>2</v>
      </c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225.87</v>
      </c>
    </row>
    <row r="6" spans="1:3" ht="15">
      <c r="A6" s="4" t="s">
        <v>7</v>
      </c>
      <c r="B6" s="5" t="s">
        <v>8</v>
      </c>
      <c r="C6" s="6">
        <v>9.035</v>
      </c>
    </row>
    <row r="7" spans="1:3" ht="15.75">
      <c r="A7" s="1" t="s">
        <v>9</v>
      </c>
      <c r="B7" s="2" t="s">
        <v>99</v>
      </c>
      <c r="C7" s="3">
        <v>32.808</v>
      </c>
    </row>
    <row r="8" spans="1:3" ht="15.75">
      <c r="A8" s="1" t="s">
        <v>10</v>
      </c>
      <c r="B8" s="2" t="s">
        <v>11</v>
      </c>
      <c r="C8" s="3">
        <f>C5-C6-C7</f>
        <v>184.02700000000002</v>
      </c>
    </row>
    <row r="9" spans="1:3" ht="15.75">
      <c r="A9" s="1" t="s">
        <v>12</v>
      </c>
      <c r="B9" s="2" t="s">
        <v>13</v>
      </c>
      <c r="C9" s="3">
        <f>C10+C11+C12+C13</f>
        <v>184.021</v>
      </c>
    </row>
    <row r="10" spans="1:3" ht="15">
      <c r="A10" s="4"/>
      <c r="B10" s="5" t="s">
        <v>14</v>
      </c>
      <c r="C10" s="6">
        <v>147.166</v>
      </c>
    </row>
    <row r="11" spans="1:3" ht="15">
      <c r="A11" s="4"/>
      <c r="B11" s="5" t="s">
        <v>15</v>
      </c>
      <c r="C11" s="6">
        <v>10.897</v>
      </c>
    </row>
    <row r="12" spans="1:3" ht="15">
      <c r="A12" s="4"/>
      <c r="B12" s="5" t="s">
        <v>16</v>
      </c>
      <c r="C12" s="6">
        <v>14.569</v>
      </c>
    </row>
    <row r="13" spans="1:3" ht="15">
      <c r="A13" s="1"/>
      <c r="B13" s="5" t="s">
        <v>17</v>
      </c>
      <c r="C13" s="6">
        <v>11.389</v>
      </c>
    </row>
    <row r="14" spans="1:3" ht="15.75">
      <c r="A14" s="1" t="s">
        <v>18</v>
      </c>
      <c r="B14" s="7" t="s">
        <v>19</v>
      </c>
      <c r="C14" s="3">
        <f>C8-C9</f>
        <v>0.006000000000028649</v>
      </c>
    </row>
    <row r="15" spans="1:3" ht="15.75">
      <c r="A15" s="1" t="s">
        <v>20</v>
      </c>
      <c r="B15" s="2" t="s">
        <v>21</v>
      </c>
      <c r="C15" s="3">
        <f>C16+C25+C26+C27+C28+C29+C30+C31</f>
        <v>3781.828</v>
      </c>
    </row>
    <row r="16" spans="1:3" ht="15">
      <c r="A16" s="4" t="s">
        <v>22</v>
      </c>
      <c r="B16" s="5" t="s">
        <v>23</v>
      </c>
      <c r="C16" s="6">
        <f>C17+C20+C23+C24</f>
        <v>2050.721</v>
      </c>
    </row>
    <row r="17" spans="1:3" ht="15">
      <c r="A17" s="4"/>
      <c r="B17" s="5" t="s">
        <v>24</v>
      </c>
      <c r="C17" s="6">
        <v>1782.978</v>
      </c>
    </row>
    <row r="18" spans="1:3" ht="15">
      <c r="A18" s="4"/>
      <c r="B18" s="5" t="s">
        <v>25</v>
      </c>
      <c r="C18" s="6">
        <v>72.708</v>
      </c>
    </row>
    <row r="19" spans="1:3" ht="15">
      <c r="A19" s="4"/>
      <c r="B19" s="5" t="s">
        <v>26</v>
      </c>
      <c r="C19" s="8">
        <f>C17/C18*1000</f>
        <v>24522.445948176268</v>
      </c>
    </row>
    <row r="20" spans="1:3" ht="15">
      <c r="A20" s="4"/>
      <c r="B20" s="5" t="s">
        <v>27</v>
      </c>
      <c r="C20" s="6">
        <v>26.726</v>
      </c>
    </row>
    <row r="21" spans="1:3" ht="15">
      <c r="A21" s="4"/>
      <c r="B21" s="5" t="s">
        <v>28</v>
      </c>
      <c r="C21" s="6">
        <v>0.691</v>
      </c>
    </row>
    <row r="22" spans="1:3" ht="15">
      <c r="A22" s="4"/>
      <c r="B22" s="5" t="s">
        <v>29</v>
      </c>
      <c r="C22" s="8">
        <f>C20/C21*1000</f>
        <v>38677.27930535456</v>
      </c>
    </row>
    <row r="23" spans="1:3" ht="15">
      <c r="A23" s="4"/>
      <c r="B23" s="5" t="s">
        <v>30</v>
      </c>
      <c r="C23" s="6">
        <v>199.345</v>
      </c>
    </row>
    <row r="24" spans="1:3" ht="15">
      <c r="A24" s="4"/>
      <c r="B24" s="5" t="s">
        <v>31</v>
      </c>
      <c r="C24" s="6">
        <v>41.672</v>
      </c>
    </row>
    <row r="25" spans="1:3" ht="15">
      <c r="A25" s="4" t="s">
        <v>32</v>
      </c>
      <c r="B25" s="5" t="s">
        <v>33</v>
      </c>
      <c r="C25" s="6">
        <v>783.519</v>
      </c>
    </row>
    <row r="26" spans="1:3" ht="15">
      <c r="A26" s="4" t="s">
        <v>34</v>
      </c>
      <c r="B26" s="5" t="s">
        <v>35</v>
      </c>
      <c r="C26" s="6">
        <v>235.603</v>
      </c>
    </row>
    <row r="27" spans="1:3" ht="15">
      <c r="A27" s="4" t="s">
        <v>36</v>
      </c>
      <c r="B27" s="5" t="s">
        <v>37</v>
      </c>
      <c r="C27" s="6">
        <v>382.473</v>
      </c>
    </row>
    <row r="28" spans="1:3" ht="15">
      <c r="A28" s="4" t="s">
        <v>38</v>
      </c>
      <c r="B28" s="5" t="s">
        <v>39</v>
      </c>
      <c r="C28" s="6">
        <v>2.217</v>
      </c>
    </row>
    <row r="29" spans="1:3" ht="15">
      <c r="A29" s="4" t="s">
        <v>40</v>
      </c>
      <c r="B29" s="5" t="s">
        <v>41</v>
      </c>
      <c r="C29" s="6">
        <v>323.666</v>
      </c>
    </row>
    <row r="30" spans="1:3" ht="15">
      <c r="A30" s="4" t="s">
        <v>42</v>
      </c>
      <c r="B30" s="5" t="s">
        <v>43</v>
      </c>
      <c r="C30" s="6">
        <v>0</v>
      </c>
    </row>
    <row r="31" spans="1:3" ht="15">
      <c r="A31" s="4" t="s">
        <v>44</v>
      </c>
      <c r="B31" s="5" t="s">
        <v>45</v>
      </c>
      <c r="C31" s="6">
        <v>3.629</v>
      </c>
    </row>
    <row r="32" spans="1:3" ht="15.75">
      <c r="A32" s="1" t="s">
        <v>46</v>
      </c>
      <c r="B32" s="2" t="s">
        <v>47</v>
      </c>
      <c r="C32" s="9">
        <f>C15/C8</f>
        <v>20.550397496019603</v>
      </c>
    </row>
    <row r="33" spans="1:3" ht="15.75">
      <c r="A33" s="1" t="s">
        <v>48</v>
      </c>
      <c r="B33" s="2" t="s">
        <v>49</v>
      </c>
      <c r="C33" s="9">
        <v>22.44</v>
      </c>
    </row>
    <row r="34" spans="1:3" ht="15">
      <c r="A34" s="1" t="s">
        <v>50</v>
      </c>
      <c r="B34" s="2" t="s">
        <v>51</v>
      </c>
      <c r="C34" s="10">
        <v>23.89</v>
      </c>
    </row>
    <row r="35" spans="1:3" ht="15">
      <c r="A35" s="4"/>
      <c r="B35" s="5" t="s">
        <v>52</v>
      </c>
      <c r="C35" s="6">
        <v>1.51</v>
      </c>
    </row>
    <row r="36" spans="1:3" ht="15">
      <c r="A36" s="4"/>
      <c r="B36" s="5" t="s">
        <v>53</v>
      </c>
      <c r="C36" s="10">
        <v>28.1902</v>
      </c>
    </row>
    <row r="37" spans="1:3" ht="15">
      <c r="A37" s="4"/>
      <c r="B37" s="5" t="s">
        <v>54</v>
      </c>
      <c r="C37" s="10">
        <v>28.1902</v>
      </c>
    </row>
    <row r="38" spans="1:3" ht="15.75">
      <c r="A38" s="1" t="s">
        <v>55</v>
      </c>
      <c r="B38" s="2" t="s">
        <v>56</v>
      </c>
      <c r="C38" s="3">
        <f>C39+C40+C41</f>
        <v>940.113</v>
      </c>
    </row>
    <row r="39" spans="1:3" ht="15">
      <c r="A39" s="4"/>
      <c r="B39" s="5" t="s">
        <v>57</v>
      </c>
      <c r="C39" s="6">
        <f>ROUND(C35*C10,3)</f>
        <v>222.221</v>
      </c>
    </row>
    <row r="40" spans="1:3" ht="15">
      <c r="A40" s="4"/>
      <c r="B40" s="5" t="s">
        <v>58</v>
      </c>
      <c r="C40" s="6">
        <f>ROUND(C36*C11,3)</f>
        <v>307.189</v>
      </c>
    </row>
    <row r="41" spans="1:3" ht="15">
      <c r="A41" s="4"/>
      <c r="B41" s="5" t="s">
        <v>59</v>
      </c>
      <c r="C41" s="6">
        <f>ROUND(C12*C37,3)</f>
        <v>410.703</v>
      </c>
    </row>
    <row r="42" spans="1:3" ht="15.75">
      <c r="A42" s="1" t="s">
        <v>60</v>
      </c>
      <c r="B42" s="2" t="s">
        <v>61</v>
      </c>
      <c r="C42" s="11">
        <f>ROUND(C10*(23.89-C35),3)</f>
        <v>3293.575</v>
      </c>
    </row>
    <row r="43" spans="1:3" ht="15.75">
      <c r="A43" s="1"/>
      <c r="B43" s="2"/>
      <c r="C43" s="11" t="s">
        <v>4</v>
      </c>
    </row>
    <row r="44" spans="1:3" ht="15.75">
      <c r="A44" s="1" t="s">
        <v>62</v>
      </c>
      <c r="B44" s="2" t="s">
        <v>63</v>
      </c>
      <c r="C44" s="11">
        <v>6011.1</v>
      </c>
    </row>
    <row r="45" spans="1:3" ht="15.75">
      <c r="A45" s="1"/>
      <c r="B45" s="2"/>
      <c r="C45" s="11" t="s">
        <v>4</v>
      </c>
    </row>
    <row r="46" spans="1:3" ht="15.75">
      <c r="A46" s="1" t="s">
        <v>64</v>
      </c>
      <c r="B46" s="2" t="s">
        <v>65</v>
      </c>
      <c r="C46" s="3">
        <f>C47+C48+C49</f>
        <v>827.808</v>
      </c>
    </row>
    <row r="47" spans="1:3" ht="15">
      <c r="A47" s="4"/>
      <c r="B47" s="5" t="s">
        <v>66</v>
      </c>
      <c r="C47" s="6">
        <v>211.474</v>
      </c>
    </row>
    <row r="48" spans="1:3" ht="15">
      <c r="A48" s="4"/>
      <c r="B48" s="5" t="s">
        <v>58</v>
      </c>
      <c r="C48" s="6">
        <v>197.918</v>
      </c>
    </row>
    <row r="49" spans="1:3" ht="15">
      <c r="A49" s="4"/>
      <c r="B49" s="5" t="s">
        <v>59</v>
      </c>
      <c r="C49" s="6">
        <v>418.416</v>
      </c>
    </row>
    <row r="50" spans="1:3" ht="15.75">
      <c r="A50" s="1" t="s">
        <v>67</v>
      </c>
      <c r="B50" s="2" t="s">
        <v>68</v>
      </c>
      <c r="C50" s="12">
        <v>8548</v>
      </c>
    </row>
    <row r="51" spans="1:3" ht="15.75">
      <c r="A51" s="1" t="s">
        <v>69</v>
      </c>
      <c r="B51" s="2" t="s">
        <v>70</v>
      </c>
      <c r="C51" s="12">
        <v>426</v>
      </c>
    </row>
    <row r="52" spans="1:3" ht="15.75">
      <c r="A52" s="1" t="s">
        <v>71</v>
      </c>
      <c r="B52" s="2" t="s">
        <v>72</v>
      </c>
      <c r="C52" s="11">
        <f>C53+C54+C55+C56</f>
        <v>-2605.2200000000007</v>
      </c>
    </row>
    <row r="53" spans="1:3" ht="15">
      <c r="A53" s="4"/>
      <c r="B53" s="5" t="s">
        <v>73</v>
      </c>
      <c r="C53" s="6">
        <f>C39-C47</f>
        <v>10.747000000000014</v>
      </c>
    </row>
    <row r="54" spans="1:3" ht="15">
      <c r="A54" s="4"/>
      <c r="B54" s="5" t="s">
        <v>74</v>
      </c>
      <c r="C54" s="6">
        <f>C40-C48</f>
        <v>109.27100000000002</v>
      </c>
    </row>
    <row r="55" spans="1:3" ht="15">
      <c r="A55" s="4"/>
      <c r="B55" s="5" t="s">
        <v>75</v>
      </c>
      <c r="C55" s="13">
        <f>C42-C44</f>
        <v>-2717.5250000000005</v>
      </c>
    </row>
    <row r="56" spans="1:3" ht="15">
      <c r="A56" s="4"/>
      <c r="B56" s="5" t="s">
        <v>59</v>
      </c>
      <c r="C56" s="6">
        <f>C41-C49</f>
        <v>-7.713000000000022</v>
      </c>
    </row>
    <row r="57" spans="1:3" ht="15">
      <c r="A57" s="4"/>
      <c r="B57" s="5"/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796.7059322033899</v>
      </c>
    </row>
    <row r="59" spans="1:3" ht="15.75">
      <c r="A59" s="1" t="s">
        <v>78</v>
      </c>
      <c r="B59" s="2" t="s">
        <v>79</v>
      </c>
      <c r="C59" s="12">
        <f>C60+C61+C62+C63</f>
        <v>4368</v>
      </c>
    </row>
    <row r="60" spans="1:3" ht="15">
      <c r="A60" s="5"/>
      <c r="B60" s="5" t="s">
        <v>80</v>
      </c>
      <c r="C60" s="15">
        <v>337</v>
      </c>
    </row>
    <row r="61" spans="1:3" ht="15">
      <c r="A61" s="5"/>
      <c r="B61" s="5" t="s">
        <v>81</v>
      </c>
      <c r="C61" s="15">
        <v>2153</v>
      </c>
    </row>
    <row r="62" spans="1:3" ht="15">
      <c r="A62" s="5"/>
      <c r="B62" s="5" t="s">
        <v>82</v>
      </c>
      <c r="C62" s="16">
        <v>1547</v>
      </c>
    </row>
    <row r="63" spans="1:3" ht="15">
      <c r="A63" s="5"/>
      <c r="B63" s="5" t="s">
        <v>80</v>
      </c>
      <c r="C63" s="16">
        <v>331</v>
      </c>
    </row>
    <row r="64" ht="12.75">
      <c r="B64" s="17"/>
    </row>
    <row r="65" spans="2:3" ht="12.75">
      <c r="B65" t="s">
        <v>83</v>
      </c>
      <c r="C65" t="s">
        <v>84</v>
      </c>
    </row>
    <row r="67" spans="2:3" ht="12.75">
      <c r="B67" t="s">
        <v>85</v>
      </c>
      <c r="C67" t="s">
        <v>86</v>
      </c>
    </row>
    <row r="69" ht="12.75">
      <c r="B69" s="18" t="s">
        <v>87</v>
      </c>
    </row>
    <row r="70" ht="12.75">
      <c r="B70" t="s">
        <v>4</v>
      </c>
    </row>
  </sheetData>
  <sheetProtection/>
  <mergeCells count="5">
    <mergeCell ref="A3:A4"/>
    <mergeCell ref="B3:B4"/>
    <mergeCell ref="C3:C4"/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15">
      <c r="A1" s="91" t="s">
        <v>0</v>
      </c>
      <c r="B1" s="91"/>
      <c r="C1" s="91"/>
    </row>
    <row r="2" spans="1:3" ht="12.75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89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21.224</v>
      </c>
    </row>
    <row r="6" spans="1:3" ht="15">
      <c r="A6" s="4" t="s">
        <v>7</v>
      </c>
      <c r="B6" s="5" t="s">
        <v>8</v>
      </c>
      <c r="C6" s="6">
        <v>0.849</v>
      </c>
    </row>
    <row r="7" spans="1:3" ht="15.75">
      <c r="A7" s="1" t="s">
        <v>9</v>
      </c>
      <c r="B7" s="2" t="s">
        <v>100</v>
      </c>
      <c r="C7" s="3">
        <v>2.075</v>
      </c>
    </row>
    <row r="8" spans="1:3" ht="15.75">
      <c r="A8" s="1" t="s">
        <v>10</v>
      </c>
      <c r="B8" s="2" t="s">
        <v>11</v>
      </c>
      <c r="C8" s="3">
        <f>C5-C6-C7</f>
        <v>18.3</v>
      </c>
    </row>
    <row r="9" spans="1:3" ht="15.75">
      <c r="A9" s="1" t="s">
        <v>12</v>
      </c>
      <c r="B9" s="2" t="s">
        <v>13</v>
      </c>
      <c r="C9" s="3">
        <f>C10+C11+C12+C13</f>
        <v>18.299999999999997</v>
      </c>
    </row>
    <row r="10" spans="1:3" ht="15">
      <c r="A10" s="4"/>
      <c r="B10" s="5" t="s">
        <v>14</v>
      </c>
      <c r="C10" s="6">
        <v>16.932</v>
      </c>
    </row>
    <row r="11" spans="1:3" ht="15">
      <c r="A11" s="4"/>
      <c r="B11" s="5" t="s">
        <v>15</v>
      </c>
      <c r="C11" s="6">
        <v>0.955</v>
      </c>
    </row>
    <row r="12" spans="1:3" ht="15">
      <c r="A12" s="4"/>
      <c r="B12" s="5" t="s">
        <v>16</v>
      </c>
      <c r="C12" s="6">
        <v>0.413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772.5269999999999</v>
      </c>
    </row>
    <row r="16" spans="1:3" ht="15">
      <c r="A16" s="4" t="s">
        <v>22</v>
      </c>
      <c r="B16" s="5" t="s">
        <v>23</v>
      </c>
      <c r="C16" s="6">
        <f>C17+C20+C23+C24</f>
        <v>289.992</v>
      </c>
    </row>
    <row r="17" spans="1:3" ht="15">
      <c r="A17" s="4"/>
      <c r="B17" s="5" t="s">
        <v>24</v>
      </c>
      <c r="C17" s="6">
        <v>226.291</v>
      </c>
    </row>
    <row r="18" spans="1:3" ht="15">
      <c r="A18" s="4"/>
      <c r="B18" s="5" t="s">
        <v>25</v>
      </c>
      <c r="C18" s="6">
        <v>9.558</v>
      </c>
    </row>
    <row r="19" spans="1:3" ht="15">
      <c r="A19" s="4"/>
      <c r="B19" s="5" t="s">
        <v>26</v>
      </c>
      <c r="C19" s="8">
        <f>C17/C18*1000</f>
        <v>23675.559740531495</v>
      </c>
    </row>
    <row r="20" spans="1:3" ht="15">
      <c r="A20" s="4"/>
      <c r="B20" s="5" t="s">
        <v>27</v>
      </c>
      <c r="C20" s="6">
        <v>3.674</v>
      </c>
    </row>
    <row r="21" spans="1:3" ht="15">
      <c r="A21" s="4"/>
      <c r="B21" s="5" t="s">
        <v>28</v>
      </c>
      <c r="C21" s="6">
        <v>0.095</v>
      </c>
    </row>
    <row r="22" spans="1:3" ht="15">
      <c r="A22" s="4"/>
      <c r="B22" s="5" t="s">
        <v>29</v>
      </c>
      <c r="C22" s="8">
        <f>C20/C21*1000</f>
        <v>38673.68421052632</v>
      </c>
    </row>
    <row r="23" spans="1:3" ht="15">
      <c r="A23" s="4"/>
      <c r="B23" s="5" t="s">
        <v>30</v>
      </c>
      <c r="C23" s="6">
        <v>49.874</v>
      </c>
    </row>
    <row r="24" spans="1:3" ht="15">
      <c r="A24" s="4"/>
      <c r="B24" s="5" t="s">
        <v>31</v>
      </c>
      <c r="C24" s="6">
        <v>10.153</v>
      </c>
    </row>
    <row r="25" spans="1:3" ht="15">
      <c r="A25" s="4" t="s">
        <v>32</v>
      </c>
      <c r="B25" s="5" t="s">
        <v>33</v>
      </c>
      <c r="C25" s="6">
        <v>272.676</v>
      </c>
    </row>
    <row r="26" spans="1:3" ht="15">
      <c r="A26" s="4" t="s">
        <v>34</v>
      </c>
      <c r="B26" s="5" t="s">
        <v>35</v>
      </c>
      <c r="C26" s="6">
        <v>81.982</v>
      </c>
    </row>
    <row r="27" spans="1:3" ht="15">
      <c r="A27" s="4" t="s">
        <v>36</v>
      </c>
      <c r="B27" s="5" t="s">
        <v>37</v>
      </c>
      <c r="C27" s="6">
        <v>14.353</v>
      </c>
    </row>
    <row r="28" spans="1:3" ht="15">
      <c r="A28" s="4" t="s">
        <v>38</v>
      </c>
      <c r="B28" s="5" t="s">
        <v>39</v>
      </c>
      <c r="C28" s="6">
        <v>0</v>
      </c>
    </row>
    <row r="29" spans="1:3" ht="15">
      <c r="A29" s="4" t="s">
        <v>40</v>
      </c>
      <c r="B29" s="5" t="s">
        <v>41</v>
      </c>
      <c r="C29" s="6">
        <v>112.84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0.684</v>
      </c>
    </row>
    <row r="32" spans="1:3" ht="15.75">
      <c r="A32" s="1" t="s">
        <v>46</v>
      </c>
      <c r="B32" s="2" t="s">
        <v>47</v>
      </c>
      <c r="C32" s="9">
        <f>C15/C8</f>
        <v>42.21459016393442</v>
      </c>
    </row>
    <row r="33" spans="1:3" ht="15.75">
      <c r="A33" s="1" t="s">
        <v>48</v>
      </c>
      <c r="B33" s="2" t="s">
        <v>49</v>
      </c>
      <c r="C33" s="9">
        <v>44.84</v>
      </c>
    </row>
    <row r="34" spans="1:3" ht="15.75">
      <c r="A34" s="1" t="s">
        <v>50</v>
      </c>
      <c r="B34" s="2" t="s">
        <v>51</v>
      </c>
      <c r="C34" s="19">
        <v>49.32</v>
      </c>
    </row>
    <row r="35" spans="1:3" ht="15">
      <c r="A35" s="4"/>
      <c r="B35" s="5" t="s">
        <v>52</v>
      </c>
      <c r="C35" s="6">
        <v>1.51</v>
      </c>
    </row>
    <row r="36" spans="1:3" ht="15.75">
      <c r="A36" s="4"/>
      <c r="B36" s="5" t="s">
        <v>53</v>
      </c>
      <c r="C36" s="19">
        <v>58.1976</v>
      </c>
    </row>
    <row r="37" spans="1:3" ht="15.75">
      <c r="A37" s="4"/>
      <c r="B37" s="5" t="s">
        <v>54</v>
      </c>
      <c r="C37" s="19">
        <v>58.1976</v>
      </c>
    </row>
    <row r="38" spans="1:3" ht="15.75">
      <c r="A38" s="1" t="s">
        <v>55</v>
      </c>
      <c r="B38" s="2" t="s">
        <v>56</v>
      </c>
      <c r="C38" s="3">
        <f>C39+C40+C41</f>
        <v>105.182</v>
      </c>
    </row>
    <row r="39" spans="1:3" ht="15">
      <c r="A39" s="4"/>
      <c r="B39" s="5" t="s">
        <v>57</v>
      </c>
      <c r="C39" s="6">
        <f>ROUND(C35*C10,3)</f>
        <v>25.567</v>
      </c>
    </row>
    <row r="40" spans="1:3" ht="15">
      <c r="A40" s="4"/>
      <c r="B40" s="5" t="s">
        <v>58</v>
      </c>
      <c r="C40" s="6">
        <f>ROUND(C36*C11,3)</f>
        <v>55.579</v>
      </c>
    </row>
    <row r="41" spans="1:3" ht="15">
      <c r="A41" s="4"/>
      <c r="B41" s="5" t="s">
        <v>59</v>
      </c>
      <c r="C41" s="6">
        <f>ROUND(C12*C37,3)</f>
        <v>24.036</v>
      </c>
    </row>
    <row r="42" spans="1:3" ht="15.75">
      <c r="A42" s="1" t="s">
        <v>60</v>
      </c>
      <c r="B42" s="2" t="s">
        <v>61</v>
      </c>
      <c r="C42" s="11">
        <f>ROUND(C10*(49.32-C35),3)</f>
        <v>809.519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2000.001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42.644000000000005</v>
      </c>
    </row>
    <row r="47" spans="1:3" ht="15">
      <c r="A47" s="4"/>
      <c r="B47" s="5" t="s">
        <v>66</v>
      </c>
      <c r="C47" s="6">
        <v>24.952</v>
      </c>
    </row>
    <row r="48" spans="1:3" ht="15">
      <c r="A48" s="4"/>
      <c r="B48" s="5" t="s">
        <v>58</v>
      </c>
      <c r="C48" s="6">
        <v>0</v>
      </c>
    </row>
    <row r="49" spans="1:3" ht="15">
      <c r="A49" s="4"/>
      <c r="B49" s="5" t="s">
        <v>59</v>
      </c>
      <c r="C49" s="6">
        <v>17.692</v>
      </c>
    </row>
    <row r="50" spans="1:3" ht="15.75">
      <c r="A50" s="1" t="s">
        <v>67</v>
      </c>
      <c r="B50" s="2" t="s">
        <v>68</v>
      </c>
      <c r="C50" s="12">
        <v>3617</v>
      </c>
    </row>
    <row r="51" spans="1:3" ht="15.75">
      <c r="A51" s="1" t="s">
        <v>69</v>
      </c>
      <c r="B51" s="2" t="s">
        <v>70</v>
      </c>
      <c r="C51" s="12">
        <v>148</v>
      </c>
    </row>
    <row r="52" spans="1:3" ht="15.75">
      <c r="A52" s="1" t="s">
        <v>71</v>
      </c>
      <c r="B52" s="2" t="s">
        <v>72</v>
      </c>
      <c r="C52" s="11">
        <f>C53+C54+C55+C56</f>
        <v>-1127.944</v>
      </c>
    </row>
    <row r="53" spans="1:3" ht="15">
      <c r="A53" s="4"/>
      <c r="B53" s="5" t="s">
        <v>73</v>
      </c>
      <c r="C53" s="6">
        <f>C39-C47</f>
        <v>0.6149999999999984</v>
      </c>
    </row>
    <row r="54" spans="1:3" ht="15">
      <c r="A54" s="4"/>
      <c r="B54" s="5" t="s">
        <v>74</v>
      </c>
      <c r="C54" s="6">
        <f>C40-C48</f>
        <v>55.579</v>
      </c>
    </row>
    <row r="55" spans="1:3" ht="15">
      <c r="A55" s="4"/>
      <c r="B55" s="5" t="s">
        <v>75</v>
      </c>
      <c r="C55" s="13">
        <f>C42-C44</f>
        <v>-1190.482</v>
      </c>
    </row>
    <row r="56" spans="1:3" ht="15">
      <c r="A56" s="4"/>
      <c r="B56" s="5" t="s">
        <v>59</v>
      </c>
      <c r="C56" s="6">
        <f>C41-C49</f>
        <v>6.344000000000001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89.13728813559322</v>
      </c>
    </row>
    <row r="59" spans="1:3" ht="15.75">
      <c r="A59" s="1" t="s">
        <v>78</v>
      </c>
      <c r="B59" s="2" t="s">
        <v>79</v>
      </c>
      <c r="C59" s="12">
        <f>C60+C61+C62+C63</f>
        <v>2184</v>
      </c>
    </row>
    <row r="60" spans="1:3" ht="15">
      <c r="A60" s="5"/>
      <c r="B60" s="5" t="s">
        <v>91</v>
      </c>
      <c r="C60" s="15">
        <v>1094</v>
      </c>
    </row>
    <row r="61" spans="1:3" ht="15">
      <c r="A61" s="5"/>
      <c r="B61" s="5" t="s">
        <v>82</v>
      </c>
      <c r="C61" s="15">
        <v>1090</v>
      </c>
    </row>
    <row r="62" spans="1:3" ht="15">
      <c r="A62" s="5"/>
      <c r="B62" s="5" t="s">
        <v>92</v>
      </c>
      <c r="C62" s="16">
        <v>0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7"/>
  <sheetViews>
    <sheetView zoomScalePageLayoutView="0" workbookViewId="0" topLeftCell="A1">
      <selection activeCell="A1" sqref="A1:C69"/>
    </sheetView>
  </sheetViews>
  <sheetFormatPr defaultColWidth="9.140625" defaultRowHeight="12.75"/>
  <cols>
    <col min="1" max="1" width="9.00390625" style="0" customWidth="1"/>
    <col min="2" max="2" width="56.57421875" style="0" customWidth="1"/>
    <col min="3" max="3" width="21.7109375" style="0" customWidth="1"/>
  </cols>
  <sheetData>
    <row r="1" spans="1:3" ht="28.5" customHeight="1">
      <c r="A1" s="91" t="s">
        <v>0</v>
      </c>
      <c r="B1" s="91"/>
      <c r="C1" s="91"/>
    </row>
    <row r="2" spans="1:3" ht="26.25" customHeight="1">
      <c r="A2" s="92" t="s">
        <v>1</v>
      </c>
      <c r="B2" s="92"/>
      <c r="C2" s="92"/>
    </row>
    <row r="3" spans="1:3" ht="12.75">
      <c r="A3" s="93"/>
      <c r="B3" s="93" t="s">
        <v>3</v>
      </c>
      <c r="C3" s="93" t="s">
        <v>4</v>
      </c>
    </row>
    <row r="4" spans="1:3" ht="12.75">
      <c r="A4" s="94"/>
      <c r="B4" s="94"/>
      <c r="C4" s="94"/>
    </row>
    <row r="5" spans="1:3" ht="15.75">
      <c r="A5" s="1" t="s">
        <v>5</v>
      </c>
      <c r="B5" s="2" t="s">
        <v>6</v>
      </c>
      <c r="C5" s="3">
        <v>122.244</v>
      </c>
    </row>
    <row r="6" spans="1:3" ht="15">
      <c r="A6" s="4" t="s">
        <v>7</v>
      </c>
      <c r="B6" s="5" t="s">
        <v>8</v>
      </c>
      <c r="C6" s="6">
        <v>4.89</v>
      </c>
    </row>
    <row r="7" spans="1:3" ht="15.75">
      <c r="A7" s="1" t="s">
        <v>9</v>
      </c>
      <c r="B7" s="2" t="s">
        <v>99</v>
      </c>
      <c r="C7" s="3">
        <v>17.756</v>
      </c>
    </row>
    <row r="8" spans="1:3" ht="15.75">
      <c r="A8" s="1" t="s">
        <v>10</v>
      </c>
      <c r="B8" s="2" t="s">
        <v>11</v>
      </c>
      <c r="C8" s="3">
        <f>C5-C6-C7</f>
        <v>99.598</v>
      </c>
    </row>
    <row r="9" spans="1:3" ht="15.75">
      <c r="A9" s="1" t="s">
        <v>12</v>
      </c>
      <c r="B9" s="2" t="s">
        <v>13</v>
      </c>
      <c r="C9" s="3">
        <f>C10+C11+C12+C13</f>
        <v>99.596</v>
      </c>
    </row>
    <row r="10" spans="1:3" ht="15">
      <c r="A10" s="4"/>
      <c r="B10" s="5" t="s">
        <v>14</v>
      </c>
      <c r="C10" s="6">
        <v>77.729</v>
      </c>
    </row>
    <row r="11" spans="1:3" ht="15">
      <c r="A11" s="4"/>
      <c r="B11" s="5" t="s">
        <v>15</v>
      </c>
      <c r="C11" s="6">
        <v>6.135</v>
      </c>
    </row>
    <row r="12" spans="1:3" ht="15">
      <c r="A12" s="4"/>
      <c r="B12" s="5" t="s">
        <v>16</v>
      </c>
      <c r="C12" s="6">
        <v>8.171</v>
      </c>
    </row>
    <row r="13" spans="1:3" ht="15">
      <c r="A13" s="1"/>
      <c r="B13" s="5" t="s">
        <v>17</v>
      </c>
      <c r="C13" s="6">
        <v>7.561</v>
      </c>
    </row>
    <row r="14" spans="1:3" ht="15.75">
      <c r="A14" s="1" t="s">
        <v>18</v>
      </c>
      <c r="B14" s="7" t="s">
        <v>19</v>
      </c>
      <c r="C14" s="3">
        <f>C8-C9</f>
        <v>0.001999999999995339</v>
      </c>
    </row>
    <row r="15" spans="1:3" ht="15.75">
      <c r="A15" s="1" t="s">
        <v>20</v>
      </c>
      <c r="B15" s="2" t="s">
        <v>21</v>
      </c>
      <c r="C15" s="3">
        <f>C16+C25+C26+C27+C28+C29+C30+C31</f>
        <v>1948.957</v>
      </c>
    </row>
    <row r="16" spans="1:3" ht="15">
      <c r="A16" s="4" t="s">
        <v>22</v>
      </c>
      <c r="B16" s="5" t="s">
        <v>23</v>
      </c>
      <c r="C16" s="6">
        <f>C17+C20+C23+C24</f>
        <v>1090.872</v>
      </c>
    </row>
    <row r="17" spans="1:3" ht="15">
      <c r="A17" s="4"/>
      <c r="B17" s="5" t="s">
        <v>24</v>
      </c>
      <c r="C17" s="6">
        <v>966.85</v>
      </c>
    </row>
    <row r="18" spans="1:3" ht="15">
      <c r="A18" s="4"/>
      <c r="B18" s="5" t="s">
        <v>25</v>
      </c>
      <c r="C18" s="6">
        <v>40.67</v>
      </c>
    </row>
    <row r="19" spans="1:3" ht="15">
      <c r="A19" s="4"/>
      <c r="B19" s="5" t="s">
        <v>26</v>
      </c>
      <c r="C19" s="8">
        <f>C17/C18*1000</f>
        <v>23773.05138923039</v>
      </c>
    </row>
    <row r="20" spans="1:3" ht="15">
      <c r="A20" s="4"/>
      <c r="B20" s="5" t="s">
        <v>27</v>
      </c>
      <c r="C20" s="6">
        <v>17.937</v>
      </c>
    </row>
    <row r="21" spans="1:3" ht="15">
      <c r="A21" s="4"/>
      <c r="B21" s="5" t="s">
        <v>28</v>
      </c>
      <c r="C21" s="6">
        <v>0.465</v>
      </c>
    </row>
    <row r="22" spans="1:3" ht="15">
      <c r="A22" s="4"/>
      <c r="B22" s="5" t="s">
        <v>29</v>
      </c>
      <c r="C22" s="8">
        <f>C20/C21*1000</f>
        <v>38574.1935483871</v>
      </c>
    </row>
    <row r="23" spans="1:3" ht="15">
      <c r="A23" s="4"/>
      <c r="B23" s="5" t="s">
        <v>30</v>
      </c>
      <c r="C23" s="6">
        <v>85.295</v>
      </c>
    </row>
    <row r="24" spans="1:3" ht="15">
      <c r="A24" s="4"/>
      <c r="B24" s="5" t="s">
        <v>31</v>
      </c>
      <c r="C24" s="6">
        <v>20.79</v>
      </c>
    </row>
    <row r="25" spans="1:3" ht="15">
      <c r="A25" s="4" t="s">
        <v>32</v>
      </c>
      <c r="B25" s="5" t="s">
        <v>33</v>
      </c>
      <c r="C25" s="6">
        <v>386.445</v>
      </c>
    </row>
    <row r="26" spans="1:3" ht="15">
      <c r="A26" s="4" t="s">
        <v>34</v>
      </c>
      <c r="B26" s="5" t="s">
        <v>35</v>
      </c>
      <c r="C26" s="6">
        <v>115.964</v>
      </c>
    </row>
    <row r="27" spans="1:3" ht="15">
      <c r="A27" s="4" t="s">
        <v>36</v>
      </c>
      <c r="B27" s="5" t="s">
        <v>37</v>
      </c>
      <c r="C27" s="6">
        <v>191.237</v>
      </c>
    </row>
    <row r="28" spans="1:3" ht="15">
      <c r="A28" s="4" t="s">
        <v>38</v>
      </c>
      <c r="B28" s="5" t="s">
        <v>39</v>
      </c>
      <c r="C28" s="6">
        <v>2.217</v>
      </c>
    </row>
    <row r="29" spans="1:3" ht="15">
      <c r="A29" s="4" t="s">
        <v>40</v>
      </c>
      <c r="B29" s="5" t="s">
        <v>41</v>
      </c>
      <c r="C29" s="6">
        <v>160.352</v>
      </c>
    </row>
    <row r="30" spans="1:3" ht="15">
      <c r="A30" s="4" t="s">
        <v>42</v>
      </c>
      <c r="B30" s="5" t="s">
        <v>43</v>
      </c>
      <c r="C30" s="6">
        <v>0</v>
      </c>
    </row>
    <row r="31" spans="1:3" ht="15">
      <c r="A31" s="4" t="s">
        <v>44</v>
      </c>
      <c r="B31" s="5" t="s">
        <v>45</v>
      </c>
      <c r="C31" s="6">
        <v>1.87</v>
      </c>
    </row>
    <row r="32" spans="1:3" ht="15.75">
      <c r="A32" s="1" t="s">
        <v>46</v>
      </c>
      <c r="B32" s="2" t="s">
        <v>47</v>
      </c>
      <c r="C32" s="9">
        <f>C15/C8</f>
        <v>19.568234301893614</v>
      </c>
    </row>
    <row r="33" spans="1:3" ht="15.75">
      <c r="A33" s="1" t="s">
        <v>48</v>
      </c>
      <c r="B33" s="2" t="s">
        <v>49</v>
      </c>
      <c r="C33" s="9">
        <v>22.44</v>
      </c>
    </row>
    <row r="34" spans="1:3" ht="15">
      <c r="A34" s="1" t="s">
        <v>50</v>
      </c>
      <c r="B34" s="2" t="s">
        <v>51</v>
      </c>
      <c r="C34" s="10">
        <v>23.89</v>
      </c>
    </row>
    <row r="35" spans="1:3" ht="15">
      <c r="A35" s="4"/>
      <c r="B35" s="5" t="s">
        <v>52</v>
      </c>
      <c r="C35" s="6">
        <v>1.51</v>
      </c>
    </row>
    <row r="36" spans="1:3" ht="15">
      <c r="A36" s="4"/>
      <c r="B36" s="5" t="s">
        <v>53</v>
      </c>
      <c r="C36" s="10">
        <v>28.1902</v>
      </c>
    </row>
    <row r="37" spans="1:3" ht="15">
      <c r="A37" s="4"/>
      <c r="B37" s="5" t="s">
        <v>54</v>
      </c>
      <c r="C37" s="10">
        <v>28.1902</v>
      </c>
    </row>
    <row r="38" spans="1:3" ht="15.75">
      <c r="A38" s="1" t="s">
        <v>55</v>
      </c>
      <c r="B38" s="2" t="s">
        <v>56</v>
      </c>
      <c r="C38" s="3">
        <f>C39+C40+C41</f>
        <v>520.66</v>
      </c>
    </row>
    <row r="39" spans="1:3" ht="15">
      <c r="A39" s="4"/>
      <c r="B39" s="5" t="s">
        <v>57</v>
      </c>
      <c r="C39" s="6">
        <f>ROUND(C35*C10,3)</f>
        <v>117.371</v>
      </c>
    </row>
    <row r="40" spans="1:3" ht="15">
      <c r="A40" s="4"/>
      <c r="B40" s="5" t="s">
        <v>58</v>
      </c>
      <c r="C40" s="6">
        <f>ROUND(C36*C11,3)</f>
        <v>172.947</v>
      </c>
    </row>
    <row r="41" spans="1:3" ht="15">
      <c r="A41" s="4"/>
      <c r="B41" s="5" t="s">
        <v>59</v>
      </c>
      <c r="C41" s="6">
        <f>ROUND(C12*C37,3)</f>
        <v>230.342</v>
      </c>
    </row>
    <row r="42" spans="1:3" ht="15.75">
      <c r="A42" s="1" t="s">
        <v>60</v>
      </c>
      <c r="B42" s="2" t="s">
        <v>61</v>
      </c>
      <c r="C42" s="11">
        <f>ROUND(C10*(23.89-C35),3)</f>
        <v>1739.575</v>
      </c>
    </row>
    <row r="43" spans="1:3" ht="15.75">
      <c r="A43" s="1"/>
      <c r="B43" s="2"/>
      <c r="C43" s="11" t="s">
        <v>4</v>
      </c>
    </row>
    <row r="44" spans="1:3" ht="15.75">
      <c r="A44" s="1" t="s">
        <v>62</v>
      </c>
      <c r="B44" s="2" t="s">
        <v>63</v>
      </c>
      <c r="C44" s="11">
        <v>4376.999</v>
      </c>
    </row>
    <row r="45" spans="1:3" ht="15.75">
      <c r="A45" s="1"/>
      <c r="B45" s="2"/>
      <c r="C45" s="11" t="s">
        <v>4</v>
      </c>
    </row>
    <row r="46" spans="1:3" ht="15.75">
      <c r="A46" s="1" t="s">
        <v>64</v>
      </c>
      <c r="B46" s="2" t="s">
        <v>65</v>
      </c>
      <c r="C46" s="3">
        <f>C47+C48+C49</f>
        <v>279.04499999999996</v>
      </c>
    </row>
    <row r="47" spans="1:3" ht="15">
      <c r="A47" s="4"/>
      <c r="B47" s="5" t="s">
        <v>66</v>
      </c>
      <c r="C47" s="6">
        <v>103.526</v>
      </c>
    </row>
    <row r="48" spans="1:3" ht="15">
      <c r="A48" s="4"/>
      <c r="B48" s="5" t="s">
        <v>58</v>
      </c>
      <c r="C48" s="6">
        <v>51.567</v>
      </c>
    </row>
    <row r="49" spans="1:3" ht="15">
      <c r="A49" s="4"/>
      <c r="B49" s="5" t="s">
        <v>59</v>
      </c>
      <c r="C49" s="6">
        <v>123.952</v>
      </c>
    </row>
    <row r="50" spans="1:3" ht="15.75">
      <c r="A50" s="1" t="s">
        <v>67</v>
      </c>
      <c r="B50" s="2" t="s">
        <v>68</v>
      </c>
      <c r="C50" s="12">
        <v>8548</v>
      </c>
    </row>
    <row r="51" spans="1:3" ht="15.75">
      <c r="A51" s="1" t="s">
        <v>69</v>
      </c>
      <c r="B51" s="2" t="s">
        <v>70</v>
      </c>
      <c r="C51" s="12">
        <v>432</v>
      </c>
    </row>
    <row r="52" spans="1:3" ht="15.75">
      <c r="A52" s="1" t="s">
        <v>71</v>
      </c>
      <c r="B52" s="2" t="s">
        <v>72</v>
      </c>
      <c r="C52" s="11">
        <f>C53+C54+C55+C56</f>
        <v>-2395.809</v>
      </c>
    </row>
    <row r="53" spans="1:3" ht="15">
      <c r="A53" s="4"/>
      <c r="B53" s="5" t="s">
        <v>73</v>
      </c>
      <c r="C53" s="6">
        <f>C39-C47</f>
        <v>13.844999999999999</v>
      </c>
    </row>
    <row r="54" spans="1:3" ht="15">
      <c r="A54" s="4"/>
      <c r="B54" s="5" t="s">
        <v>74</v>
      </c>
      <c r="C54" s="6">
        <f>C40-C48</f>
        <v>121.38</v>
      </c>
    </row>
    <row r="55" spans="1:3" ht="15">
      <c r="A55" s="4"/>
      <c r="B55" s="5" t="s">
        <v>75</v>
      </c>
      <c r="C55" s="13">
        <f>C42-C44</f>
        <v>-2637.424</v>
      </c>
    </row>
    <row r="56" spans="1:3" ht="15">
      <c r="A56" s="4"/>
      <c r="B56" s="5" t="s">
        <v>59</v>
      </c>
      <c r="C56" s="6">
        <f>C41-C49</f>
        <v>106.39000000000001</v>
      </c>
    </row>
    <row r="57" spans="1:3" ht="15">
      <c r="A57" s="4"/>
      <c r="B57" s="5"/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441.2372881355932</v>
      </c>
    </row>
    <row r="59" spans="1:3" ht="15.75">
      <c r="A59" s="1" t="s">
        <v>78</v>
      </c>
      <c r="B59" s="2" t="s">
        <v>79</v>
      </c>
      <c r="C59" s="12">
        <f>C60+C61+C62+C63</f>
        <v>2184</v>
      </c>
    </row>
    <row r="60" spans="1:3" ht="15">
      <c r="A60" s="5"/>
      <c r="B60" s="5" t="s">
        <v>80</v>
      </c>
      <c r="C60" s="15">
        <v>337</v>
      </c>
    </row>
    <row r="61" spans="1:3" ht="15">
      <c r="A61" s="5"/>
      <c r="B61" s="5" t="s">
        <v>81</v>
      </c>
      <c r="C61" s="15">
        <v>697</v>
      </c>
    </row>
    <row r="62" spans="1:3" ht="15">
      <c r="A62" s="5"/>
      <c r="B62" s="5" t="s">
        <v>82</v>
      </c>
      <c r="C62" s="16">
        <v>819</v>
      </c>
    </row>
    <row r="63" spans="1:3" ht="15">
      <c r="A63" s="5"/>
      <c r="B63" s="5" t="s">
        <v>80</v>
      </c>
      <c r="C63" s="16">
        <v>331</v>
      </c>
    </row>
    <row r="64" ht="12.75">
      <c r="B64" s="17"/>
    </row>
    <row r="65" spans="2:3" ht="12.75">
      <c r="B65" t="s">
        <v>83</v>
      </c>
      <c r="C65" t="s">
        <v>84</v>
      </c>
    </row>
    <row r="67" spans="2:3" ht="12.75">
      <c r="B67" t="s">
        <v>85</v>
      </c>
      <c r="C67" t="s">
        <v>86</v>
      </c>
    </row>
    <row r="69" ht="12.75">
      <c r="B69" s="18" t="s">
        <v>87</v>
      </c>
    </row>
    <row r="70" ht="12.75">
      <c r="B70" t="s">
        <v>4</v>
      </c>
    </row>
    <row r="72" spans="1:3" ht="15">
      <c r="A72" s="97"/>
      <c r="B72" s="97"/>
      <c r="C72" s="97"/>
    </row>
    <row r="73" spans="1:3" ht="12.75">
      <c r="A73" s="95"/>
      <c r="B73" s="95"/>
      <c r="C73" s="95"/>
    </row>
    <row r="74" spans="1:3" ht="12.75">
      <c r="A74" s="96"/>
      <c r="B74" s="96"/>
      <c r="C74" s="96"/>
    </row>
    <row r="75" spans="1:3" ht="12.75">
      <c r="A75" s="96"/>
      <c r="B75" s="96"/>
      <c r="C75" s="96"/>
    </row>
    <row r="76" spans="1:3" ht="15.75">
      <c r="A76" s="22"/>
      <c r="B76" s="23"/>
      <c r="C76" s="24"/>
    </row>
    <row r="77" spans="1:3" ht="15">
      <c r="A77" s="25"/>
      <c r="B77" s="17"/>
      <c r="C77" s="26"/>
    </row>
    <row r="78" spans="1:3" ht="15.75">
      <c r="A78" s="22"/>
      <c r="B78" s="23"/>
      <c r="C78" s="24"/>
    </row>
    <row r="79" spans="1:3" ht="15.75">
      <c r="A79" s="22"/>
      <c r="B79" s="23"/>
      <c r="C79" s="24"/>
    </row>
    <row r="80" spans="1:3" ht="15.75">
      <c r="A80" s="22"/>
      <c r="B80" s="23"/>
      <c r="C80" s="24"/>
    </row>
    <row r="81" spans="1:3" ht="15">
      <c r="A81" s="25"/>
      <c r="B81" s="17"/>
      <c r="C81" s="26"/>
    </row>
    <row r="82" spans="1:3" ht="15">
      <c r="A82" s="25"/>
      <c r="B82" s="17"/>
      <c r="C82" s="26"/>
    </row>
    <row r="83" spans="1:3" ht="15">
      <c r="A83" s="25"/>
      <c r="B83" s="17"/>
      <c r="C83" s="26"/>
    </row>
    <row r="84" spans="1:3" ht="15">
      <c r="A84" s="22"/>
      <c r="B84" s="17"/>
      <c r="C84" s="26"/>
    </row>
    <row r="85" spans="1:3" ht="15.75">
      <c r="A85" s="22"/>
      <c r="B85" s="27"/>
      <c r="C85" s="24"/>
    </row>
    <row r="86" spans="1:3" ht="15.75">
      <c r="A86" s="22"/>
      <c r="B86" s="23"/>
      <c r="C86" s="24"/>
    </row>
    <row r="87" spans="1:3" ht="15">
      <c r="A87" s="25"/>
      <c r="B87" s="17"/>
      <c r="C87" s="26"/>
    </row>
    <row r="88" spans="1:3" ht="15">
      <c r="A88" s="25"/>
      <c r="B88" s="17"/>
      <c r="C88" s="26"/>
    </row>
    <row r="89" spans="1:3" ht="15">
      <c r="A89" s="25"/>
      <c r="B89" s="17"/>
      <c r="C89" s="26"/>
    </row>
    <row r="90" spans="1:3" ht="15">
      <c r="A90" s="25"/>
      <c r="B90" s="17"/>
      <c r="C90" s="28"/>
    </row>
    <row r="91" spans="1:3" ht="15">
      <c r="A91" s="25"/>
      <c r="B91" s="17"/>
      <c r="C91" s="26"/>
    </row>
    <row r="92" spans="1:3" ht="15">
      <c r="A92" s="25"/>
      <c r="B92" s="17"/>
      <c r="C92" s="26"/>
    </row>
    <row r="93" spans="1:3" ht="15">
      <c r="A93" s="25"/>
      <c r="B93" s="17"/>
      <c r="C93" s="28"/>
    </row>
    <row r="94" spans="1:3" ht="15">
      <c r="A94" s="25"/>
      <c r="B94" s="17"/>
      <c r="C94" s="26"/>
    </row>
    <row r="95" spans="1:3" ht="15">
      <c r="A95" s="25"/>
      <c r="B95" s="17"/>
      <c r="C95" s="26"/>
    </row>
    <row r="96" spans="1:3" ht="15">
      <c r="A96" s="25"/>
      <c r="B96" s="17"/>
      <c r="C96" s="26"/>
    </row>
    <row r="97" spans="1:3" ht="15">
      <c r="A97" s="25"/>
      <c r="B97" s="17"/>
      <c r="C97" s="26"/>
    </row>
    <row r="98" spans="1:3" ht="15">
      <c r="A98" s="25"/>
      <c r="B98" s="17"/>
      <c r="C98" s="26"/>
    </row>
    <row r="99" spans="1:3" ht="15">
      <c r="A99" s="25"/>
      <c r="B99" s="17"/>
      <c r="C99" s="26"/>
    </row>
    <row r="100" spans="1:3" ht="15">
      <c r="A100" s="25"/>
      <c r="B100" s="17"/>
      <c r="C100" s="26"/>
    </row>
    <row r="101" spans="1:3" ht="15">
      <c r="A101" s="25"/>
      <c r="B101" s="17"/>
      <c r="C101" s="26"/>
    </row>
    <row r="102" spans="1:3" ht="15">
      <c r="A102" s="25"/>
      <c r="B102" s="17"/>
      <c r="C102" s="26"/>
    </row>
    <row r="103" spans="1:3" ht="15.75">
      <c r="A103" s="22"/>
      <c r="B103" s="23"/>
      <c r="C103" s="29"/>
    </row>
    <row r="104" spans="1:3" ht="15.75">
      <c r="A104" s="22"/>
      <c r="B104" s="23"/>
      <c r="C104" s="29"/>
    </row>
    <row r="105" spans="1:3" ht="15.75">
      <c r="A105" s="22"/>
      <c r="B105" s="23"/>
      <c r="C105" s="30"/>
    </row>
    <row r="106" spans="1:3" ht="15">
      <c r="A106" s="25"/>
      <c r="B106" s="17"/>
      <c r="C106" s="26"/>
    </row>
    <row r="107" spans="1:3" ht="15.75">
      <c r="A107" s="25"/>
      <c r="B107" s="17"/>
      <c r="C107" s="30"/>
    </row>
    <row r="108" spans="1:3" ht="15.75">
      <c r="A108" s="25"/>
      <c r="B108" s="17"/>
      <c r="C108" s="30"/>
    </row>
    <row r="109" spans="1:3" ht="15.75">
      <c r="A109" s="22"/>
      <c r="B109" s="23"/>
      <c r="C109" s="24"/>
    </row>
    <row r="110" spans="1:3" ht="15">
      <c r="A110" s="25"/>
      <c r="B110" s="17"/>
      <c r="C110" s="26"/>
    </row>
    <row r="111" spans="1:3" ht="15">
      <c r="A111" s="25"/>
      <c r="B111" s="17"/>
      <c r="C111" s="26"/>
    </row>
    <row r="112" spans="1:3" ht="15">
      <c r="A112" s="25"/>
      <c r="B112" s="17"/>
      <c r="C112" s="26"/>
    </row>
    <row r="113" spans="1:3" ht="15.75">
      <c r="A113" s="22"/>
      <c r="B113" s="23"/>
      <c r="C113" s="31"/>
    </row>
    <row r="114" spans="1:3" ht="15.75">
      <c r="A114" s="22"/>
      <c r="B114" s="23"/>
      <c r="C114" s="31"/>
    </row>
    <row r="115" spans="1:3" ht="15.75">
      <c r="A115" s="22"/>
      <c r="B115" s="23"/>
      <c r="C115" s="31"/>
    </row>
    <row r="116" spans="1:3" ht="15.75">
      <c r="A116" s="22"/>
      <c r="B116" s="23"/>
      <c r="C116" s="31"/>
    </row>
    <row r="117" spans="1:3" ht="15.75">
      <c r="A117" s="22"/>
      <c r="B117" s="23"/>
      <c r="C117" s="24"/>
    </row>
    <row r="118" spans="1:3" ht="15">
      <c r="A118" s="25"/>
      <c r="B118" s="17"/>
      <c r="C118" s="26"/>
    </row>
    <row r="119" spans="1:3" ht="15">
      <c r="A119" s="25"/>
      <c r="B119" s="17"/>
      <c r="C119" s="26"/>
    </row>
    <row r="120" spans="1:3" ht="15">
      <c r="A120" s="25"/>
      <c r="B120" s="17"/>
      <c r="C120" s="26"/>
    </row>
    <row r="121" spans="1:3" ht="15.75">
      <c r="A121" s="22"/>
      <c r="B121" s="23"/>
      <c r="C121" s="32"/>
    </row>
    <row r="122" spans="1:3" ht="15.75">
      <c r="A122" s="22"/>
      <c r="B122" s="23"/>
      <c r="C122" s="32"/>
    </row>
    <row r="123" spans="1:3" ht="15.75">
      <c r="A123" s="22"/>
      <c r="B123" s="23"/>
      <c r="C123" s="31"/>
    </row>
    <row r="124" spans="1:3" ht="15">
      <c r="A124" s="25"/>
      <c r="B124" s="17"/>
      <c r="C124" s="26"/>
    </row>
    <row r="125" spans="1:3" ht="15">
      <c r="A125" s="25"/>
      <c r="B125" s="17"/>
      <c r="C125" s="26"/>
    </row>
    <row r="126" spans="1:3" ht="15">
      <c r="A126" s="25"/>
      <c r="B126" s="17"/>
      <c r="C126" s="33"/>
    </row>
    <row r="127" spans="1:3" ht="15">
      <c r="A127" s="25"/>
      <c r="B127" s="17"/>
      <c r="C127" s="26"/>
    </row>
    <row r="128" spans="1:3" ht="15">
      <c r="A128" s="25"/>
      <c r="B128" s="17"/>
      <c r="C128" s="26"/>
    </row>
    <row r="129" spans="1:3" ht="15.75">
      <c r="A129" s="22"/>
      <c r="B129" s="23"/>
      <c r="C129" s="34"/>
    </row>
    <row r="130" spans="1:3" ht="15.75">
      <c r="A130" s="22"/>
      <c r="B130" s="23"/>
      <c r="C130" s="32"/>
    </row>
    <row r="131" spans="1:3" ht="15">
      <c r="A131" s="17"/>
      <c r="B131" s="17"/>
      <c r="C131" s="35"/>
    </row>
    <row r="132" spans="1:3" ht="15">
      <c r="A132" s="17"/>
      <c r="B132" s="17"/>
      <c r="C132" s="35"/>
    </row>
    <row r="133" spans="1:3" ht="15">
      <c r="A133" s="17"/>
      <c r="B133" s="17"/>
      <c r="C133" s="36"/>
    </row>
    <row r="134" spans="1:3" ht="12.75">
      <c r="A134" s="17"/>
      <c r="B134" s="37"/>
      <c r="C134" s="38"/>
    </row>
    <row r="135" spans="1:3" ht="12.75">
      <c r="A135" s="17"/>
      <c r="B135" s="17"/>
      <c r="C135" s="17"/>
    </row>
    <row r="136" spans="1:3" ht="12.75">
      <c r="A136" s="17"/>
      <c r="B136" s="17"/>
      <c r="C136" s="17"/>
    </row>
    <row r="137" spans="1:3" ht="12.75">
      <c r="A137" s="17"/>
      <c r="B137" s="17"/>
      <c r="C137" s="17"/>
    </row>
    <row r="138" spans="1:3" ht="12.75">
      <c r="A138" s="17"/>
      <c r="B138" s="17"/>
      <c r="C138" s="17"/>
    </row>
    <row r="139" spans="1:3" ht="15">
      <c r="A139" s="97"/>
      <c r="B139" s="97"/>
      <c r="C139" s="97"/>
    </row>
    <row r="140" spans="1:3" ht="12.75">
      <c r="A140" s="95"/>
      <c r="B140" s="95"/>
      <c r="C140" s="95"/>
    </row>
    <row r="141" spans="1:3" ht="12.75">
      <c r="A141" s="96"/>
      <c r="B141" s="96"/>
      <c r="C141" s="96"/>
    </row>
    <row r="142" spans="1:3" ht="12.75">
      <c r="A142" s="96"/>
      <c r="B142" s="96"/>
      <c r="C142" s="96"/>
    </row>
    <row r="143" spans="1:3" ht="15.75">
      <c r="A143" s="22"/>
      <c r="B143" s="23"/>
      <c r="C143" s="24"/>
    </row>
    <row r="144" spans="1:3" ht="15">
      <c r="A144" s="25"/>
      <c r="B144" s="17"/>
      <c r="C144" s="26"/>
    </row>
    <row r="145" spans="1:3" ht="15.75">
      <c r="A145" s="22"/>
      <c r="B145" s="23"/>
      <c r="C145" s="24"/>
    </row>
    <row r="146" spans="1:3" ht="15.75">
      <c r="A146" s="22"/>
      <c r="B146" s="23"/>
      <c r="C146" s="24"/>
    </row>
    <row r="147" spans="1:3" ht="15.75">
      <c r="A147" s="22"/>
      <c r="B147" s="23"/>
      <c r="C147" s="24"/>
    </row>
    <row r="148" spans="1:3" ht="15">
      <c r="A148" s="25"/>
      <c r="B148" s="17"/>
      <c r="C148" s="26"/>
    </row>
    <row r="149" spans="1:3" ht="15">
      <c r="A149" s="25"/>
      <c r="B149" s="17"/>
      <c r="C149" s="26"/>
    </row>
    <row r="150" spans="1:3" ht="15">
      <c r="A150" s="25"/>
      <c r="B150" s="17"/>
      <c r="C150" s="26"/>
    </row>
    <row r="151" spans="1:3" ht="15">
      <c r="A151" s="22"/>
      <c r="B151" s="17"/>
      <c r="C151" s="26"/>
    </row>
    <row r="152" spans="1:3" ht="15.75">
      <c r="A152" s="22"/>
      <c r="B152" s="27"/>
      <c r="C152" s="24"/>
    </row>
    <row r="153" spans="1:3" ht="15.75">
      <c r="A153" s="22"/>
      <c r="B153" s="23"/>
      <c r="C153" s="24"/>
    </row>
    <row r="154" spans="1:3" ht="15">
      <c r="A154" s="25"/>
      <c r="B154" s="17"/>
      <c r="C154" s="26"/>
    </row>
    <row r="155" spans="1:3" ht="15">
      <c r="A155" s="25"/>
      <c r="B155" s="17"/>
      <c r="C155" s="26"/>
    </row>
    <row r="156" spans="1:3" ht="15">
      <c r="A156" s="25"/>
      <c r="B156" s="17"/>
      <c r="C156" s="26"/>
    </row>
    <row r="157" spans="1:3" ht="15">
      <c r="A157" s="25"/>
      <c r="B157" s="17"/>
      <c r="C157" s="28"/>
    </row>
    <row r="158" spans="1:3" ht="15">
      <c r="A158" s="25"/>
      <c r="B158" s="17"/>
      <c r="C158" s="26"/>
    </row>
    <row r="159" spans="1:3" ht="15">
      <c r="A159" s="25"/>
      <c r="B159" s="17"/>
      <c r="C159" s="26"/>
    </row>
    <row r="160" spans="1:3" ht="15">
      <c r="A160" s="25"/>
      <c r="B160" s="17"/>
      <c r="C160" s="28"/>
    </row>
    <row r="161" spans="1:3" ht="15">
      <c r="A161" s="25"/>
      <c r="B161" s="17"/>
      <c r="C161" s="26"/>
    </row>
    <row r="162" spans="1:3" ht="15">
      <c r="A162" s="25"/>
      <c r="B162" s="17"/>
      <c r="C162" s="26"/>
    </row>
    <row r="163" spans="1:3" ht="15">
      <c r="A163" s="25"/>
      <c r="B163" s="17"/>
      <c r="C163" s="26"/>
    </row>
    <row r="164" spans="1:3" ht="15">
      <c r="A164" s="25"/>
      <c r="B164" s="17"/>
      <c r="C164" s="26"/>
    </row>
    <row r="165" spans="1:3" ht="15">
      <c r="A165" s="25"/>
      <c r="B165" s="17"/>
      <c r="C165" s="26"/>
    </row>
    <row r="166" spans="1:3" ht="15">
      <c r="A166" s="25"/>
      <c r="B166" s="17"/>
      <c r="C166" s="26"/>
    </row>
    <row r="167" spans="1:3" ht="15">
      <c r="A167" s="25"/>
      <c r="B167" s="17"/>
      <c r="C167" s="26"/>
    </row>
    <row r="168" spans="1:3" ht="15">
      <c r="A168" s="25"/>
      <c r="B168" s="17"/>
      <c r="C168" s="26"/>
    </row>
    <row r="169" spans="1:3" ht="15">
      <c r="A169" s="25"/>
      <c r="B169" s="17"/>
      <c r="C169" s="26"/>
    </row>
    <row r="170" spans="1:3" ht="15.75">
      <c r="A170" s="22"/>
      <c r="B170" s="23"/>
      <c r="C170" s="29"/>
    </row>
    <row r="171" spans="1:3" ht="15.75">
      <c r="A171" s="22"/>
      <c r="B171" s="23"/>
      <c r="C171" s="29"/>
    </row>
    <row r="172" spans="1:3" ht="15">
      <c r="A172" s="22"/>
      <c r="B172" s="23"/>
      <c r="C172" s="39"/>
    </row>
    <row r="173" spans="1:3" ht="15">
      <c r="A173" s="25"/>
      <c r="B173" s="17"/>
      <c r="C173" s="26"/>
    </row>
    <row r="174" spans="1:3" ht="15">
      <c r="A174" s="25"/>
      <c r="B174" s="17"/>
      <c r="C174" s="39"/>
    </row>
    <row r="175" spans="1:3" ht="15">
      <c r="A175" s="25"/>
      <c r="B175" s="17"/>
      <c r="C175" s="39"/>
    </row>
    <row r="176" spans="1:3" ht="15.75">
      <c r="A176" s="22"/>
      <c r="B176" s="23"/>
      <c r="C176" s="24"/>
    </row>
    <row r="177" spans="1:3" ht="15">
      <c r="A177" s="25"/>
      <c r="B177" s="17"/>
      <c r="C177" s="26"/>
    </row>
    <row r="178" spans="1:3" ht="15">
      <c r="A178" s="25"/>
      <c r="B178" s="17"/>
      <c r="C178" s="26"/>
    </row>
    <row r="179" spans="1:3" ht="15">
      <c r="A179" s="25"/>
      <c r="B179" s="17"/>
      <c r="C179" s="26"/>
    </row>
    <row r="180" spans="1:3" ht="15.75">
      <c r="A180" s="22"/>
      <c r="B180" s="23"/>
      <c r="C180" s="31"/>
    </row>
    <row r="181" spans="1:3" ht="15.75">
      <c r="A181" s="22"/>
      <c r="B181" s="23"/>
      <c r="C181" s="31"/>
    </row>
    <row r="182" spans="1:3" ht="15.75">
      <c r="A182" s="22"/>
      <c r="B182" s="23"/>
      <c r="C182" s="31"/>
    </row>
    <row r="183" spans="1:3" ht="15.75">
      <c r="A183" s="22"/>
      <c r="B183" s="23"/>
      <c r="C183" s="31"/>
    </row>
    <row r="184" spans="1:3" ht="15.75">
      <c r="A184" s="22"/>
      <c r="B184" s="23"/>
      <c r="C184" s="24"/>
    </row>
    <row r="185" spans="1:3" ht="15">
      <c r="A185" s="25"/>
      <c r="B185" s="17"/>
      <c r="C185" s="26"/>
    </row>
    <row r="186" spans="1:3" ht="15">
      <c r="A186" s="25"/>
      <c r="B186" s="17"/>
      <c r="C186" s="26"/>
    </row>
    <row r="187" spans="1:3" ht="15">
      <c r="A187" s="25"/>
      <c r="B187" s="17"/>
      <c r="C187" s="26"/>
    </row>
    <row r="188" spans="1:3" ht="15.75">
      <c r="A188" s="22"/>
      <c r="B188" s="23"/>
      <c r="C188" s="32"/>
    </row>
    <row r="189" spans="1:3" ht="15.75">
      <c r="A189" s="22"/>
      <c r="B189" s="23"/>
      <c r="C189" s="32"/>
    </row>
    <row r="190" spans="1:3" ht="15.75">
      <c r="A190" s="22"/>
      <c r="B190" s="23"/>
      <c r="C190" s="31"/>
    </row>
    <row r="191" spans="1:3" ht="15">
      <c r="A191" s="25"/>
      <c r="B191" s="17"/>
      <c r="C191" s="26"/>
    </row>
    <row r="192" spans="1:3" ht="15">
      <c r="A192" s="25"/>
      <c r="B192" s="17"/>
      <c r="C192" s="26"/>
    </row>
    <row r="193" spans="1:3" ht="15">
      <c r="A193" s="25"/>
      <c r="B193" s="17"/>
      <c r="C193" s="33"/>
    </row>
    <row r="194" spans="1:3" ht="15">
      <c r="A194" s="25"/>
      <c r="B194" s="17"/>
      <c r="C194" s="26"/>
    </row>
    <row r="195" spans="1:3" ht="15">
      <c r="A195" s="25"/>
      <c r="B195" s="17"/>
      <c r="C195" s="26"/>
    </row>
    <row r="196" spans="1:3" ht="15.75">
      <c r="A196" s="22"/>
      <c r="B196" s="23"/>
      <c r="C196" s="34"/>
    </row>
    <row r="197" spans="1:3" ht="15.75">
      <c r="A197" s="22"/>
      <c r="B197" s="23"/>
      <c r="C197" s="32"/>
    </row>
    <row r="198" spans="1:3" ht="15">
      <c r="A198" s="17"/>
      <c r="B198" s="17"/>
      <c r="C198" s="35"/>
    </row>
    <row r="199" spans="1:3" ht="15">
      <c r="A199" s="17"/>
      <c r="B199" s="17"/>
      <c r="C199" s="35"/>
    </row>
    <row r="200" spans="1:3" ht="15">
      <c r="A200" s="17"/>
      <c r="B200" s="17"/>
      <c r="C200" s="36"/>
    </row>
    <row r="201" spans="1:3" ht="15">
      <c r="A201" s="17"/>
      <c r="B201" s="17"/>
      <c r="C201" s="36"/>
    </row>
    <row r="202" spans="1:3" ht="12.75">
      <c r="A202" s="17"/>
      <c r="B202" s="17"/>
      <c r="C202" s="17"/>
    </row>
    <row r="203" spans="1:3" ht="12.75">
      <c r="A203" s="17"/>
      <c r="B203" s="17"/>
      <c r="C203" s="17"/>
    </row>
    <row r="204" spans="1:3" ht="12.75">
      <c r="A204" s="17"/>
      <c r="B204" s="17"/>
      <c r="C204" s="17"/>
    </row>
    <row r="205" spans="1:3" ht="12.75">
      <c r="A205" s="17"/>
      <c r="B205" s="17"/>
      <c r="C205" s="17"/>
    </row>
    <row r="206" spans="1:3" ht="12.75">
      <c r="A206" s="17"/>
      <c r="B206" s="17"/>
      <c r="C206" s="17"/>
    </row>
    <row r="207" spans="1:3" ht="12.75">
      <c r="A207" s="17"/>
      <c r="B207" s="40"/>
      <c r="C207" s="17"/>
    </row>
    <row r="208" spans="1:3" ht="12.75">
      <c r="A208" s="17"/>
      <c r="B208" s="17"/>
      <c r="C208" s="17"/>
    </row>
    <row r="209" spans="1:3" ht="12.75">
      <c r="A209" s="17"/>
      <c r="B209" s="17"/>
      <c r="C209" s="17"/>
    </row>
    <row r="210" spans="1:3" ht="15">
      <c r="A210" s="97"/>
      <c r="B210" s="97"/>
      <c r="C210" s="97"/>
    </row>
    <row r="211" spans="1:3" ht="12.75">
      <c r="A211" s="95"/>
      <c r="B211" s="95"/>
      <c r="C211" s="95"/>
    </row>
    <row r="212" spans="1:3" ht="12.75">
      <c r="A212" s="96"/>
      <c r="B212" s="96"/>
      <c r="C212" s="96"/>
    </row>
    <row r="213" spans="1:3" ht="12.75">
      <c r="A213" s="96"/>
      <c r="B213" s="96"/>
      <c r="C213" s="96"/>
    </row>
    <row r="214" spans="1:3" ht="15.75">
      <c r="A214" s="22"/>
      <c r="B214" s="23"/>
      <c r="C214" s="24"/>
    </row>
    <row r="215" spans="1:3" ht="15">
      <c r="A215" s="25"/>
      <c r="B215" s="17"/>
      <c r="C215" s="26"/>
    </row>
    <row r="216" spans="1:3" ht="15.75">
      <c r="A216" s="22"/>
      <c r="B216" s="23"/>
      <c r="C216" s="24"/>
    </row>
    <row r="217" spans="1:3" ht="15.75">
      <c r="A217" s="22"/>
      <c r="B217" s="23"/>
      <c r="C217" s="24"/>
    </row>
    <row r="218" spans="1:3" ht="15.75">
      <c r="A218" s="22"/>
      <c r="B218" s="23"/>
      <c r="C218" s="24"/>
    </row>
    <row r="219" spans="1:3" ht="15">
      <c r="A219" s="25"/>
      <c r="B219" s="17"/>
      <c r="C219" s="26"/>
    </row>
    <row r="220" spans="1:3" ht="15">
      <c r="A220" s="25"/>
      <c r="B220" s="17"/>
      <c r="C220" s="26"/>
    </row>
    <row r="221" spans="1:3" ht="15">
      <c r="A221" s="25"/>
      <c r="B221" s="17"/>
      <c r="C221" s="26"/>
    </row>
    <row r="222" spans="1:3" ht="15">
      <c r="A222" s="22"/>
      <c r="B222" s="17"/>
      <c r="C222" s="26"/>
    </row>
    <row r="223" spans="1:3" ht="15.75">
      <c r="A223" s="22"/>
      <c r="B223" s="27"/>
      <c r="C223" s="24"/>
    </row>
    <row r="224" spans="1:3" ht="15.75">
      <c r="A224" s="22"/>
      <c r="B224" s="23"/>
      <c r="C224" s="24"/>
    </row>
    <row r="225" spans="1:3" ht="15">
      <c r="A225" s="25"/>
      <c r="B225" s="17"/>
      <c r="C225" s="26"/>
    </row>
    <row r="226" spans="1:3" ht="15">
      <c r="A226" s="25"/>
      <c r="B226" s="17"/>
      <c r="C226" s="26"/>
    </row>
    <row r="227" spans="1:3" ht="15">
      <c r="A227" s="25"/>
      <c r="B227" s="17"/>
      <c r="C227" s="26"/>
    </row>
    <row r="228" spans="1:3" ht="15">
      <c r="A228" s="25"/>
      <c r="B228" s="17"/>
      <c r="C228" s="28"/>
    </row>
    <row r="229" spans="1:3" ht="15">
      <c r="A229" s="25"/>
      <c r="B229" s="17"/>
      <c r="C229" s="26"/>
    </row>
    <row r="230" spans="1:3" ht="15">
      <c r="A230" s="25"/>
      <c r="B230" s="17"/>
      <c r="C230" s="26"/>
    </row>
    <row r="231" spans="1:3" ht="15">
      <c r="A231" s="25"/>
      <c r="B231" s="17"/>
      <c r="C231" s="28"/>
    </row>
    <row r="232" spans="1:3" ht="15">
      <c r="A232" s="25"/>
      <c r="B232" s="17"/>
      <c r="C232" s="26"/>
    </row>
    <row r="233" spans="1:3" ht="15">
      <c r="A233" s="25"/>
      <c r="B233" s="17"/>
      <c r="C233" s="26"/>
    </row>
    <row r="234" spans="1:3" ht="15">
      <c r="A234" s="25"/>
      <c r="B234" s="17"/>
      <c r="C234" s="26"/>
    </row>
    <row r="235" spans="1:3" ht="15">
      <c r="A235" s="25"/>
      <c r="B235" s="17"/>
      <c r="C235" s="26"/>
    </row>
    <row r="236" spans="1:3" ht="15">
      <c r="A236" s="25"/>
      <c r="B236" s="17"/>
      <c r="C236" s="26"/>
    </row>
    <row r="237" spans="1:3" ht="15">
      <c r="A237" s="25"/>
      <c r="B237" s="17"/>
      <c r="C237" s="26"/>
    </row>
    <row r="238" spans="1:3" ht="15">
      <c r="A238" s="25"/>
      <c r="B238" s="17"/>
      <c r="C238" s="26"/>
    </row>
    <row r="239" spans="1:3" ht="15">
      <c r="A239" s="25"/>
      <c r="B239" s="17"/>
      <c r="C239" s="26"/>
    </row>
    <row r="240" spans="1:3" ht="15">
      <c r="A240" s="25"/>
      <c r="B240" s="17"/>
      <c r="C240" s="26"/>
    </row>
    <row r="241" spans="1:3" ht="15.75">
      <c r="A241" s="22"/>
      <c r="B241" s="23"/>
      <c r="C241" s="29"/>
    </row>
    <row r="242" spans="1:3" ht="15.75">
      <c r="A242" s="22"/>
      <c r="B242" s="23"/>
      <c r="C242" s="29"/>
    </row>
    <row r="243" spans="1:3" ht="15.75">
      <c r="A243" s="22"/>
      <c r="B243" s="23"/>
      <c r="C243" s="30"/>
    </row>
    <row r="244" spans="1:3" ht="15">
      <c r="A244" s="25"/>
      <c r="B244" s="17"/>
      <c r="C244" s="26"/>
    </row>
    <row r="245" spans="1:3" ht="15.75">
      <c r="A245" s="25"/>
      <c r="B245" s="17"/>
      <c r="C245" s="30"/>
    </row>
    <row r="246" spans="1:3" ht="15.75">
      <c r="A246" s="25"/>
      <c r="B246" s="17"/>
      <c r="C246" s="30"/>
    </row>
    <row r="247" spans="1:3" ht="15.75">
      <c r="A247" s="22"/>
      <c r="B247" s="23"/>
      <c r="C247" s="24"/>
    </row>
    <row r="248" spans="1:3" ht="15">
      <c r="A248" s="25"/>
      <c r="B248" s="17"/>
      <c r="C248" s="26"/>
    </row>
    <row r="249" spans="1:3" ht="15">
      <c r="A249" s="25"/>
      <c r="B249" s="17"/>
      <c r="C249" s="26"/>
    </row>
    <row r="250" spans="1:3" ht="15">
      <c r="A250" s="25"/>
      <c r="B250" s="17"/>
      <c r="C250" s="26"/>
    </row>
    <row r="251" spans="1:3" ht="15.75">
      <c r="A251" s="22"/>
      <c r="B251" s="23"/>
      <c r="C251" s="31"/>
    </row>
    <row r="252" spans="1:3" ht="15.75">
      <c r="A252" s="22"/>
      <c r="B252" s="23"/>
      <c r="C252" s="31"/>
    </row>
    <row r="253" spans="1:3" ht="15.75">
      <c r="A253" s="22"/>
      <c r="B253" s="23"/>
      <c r="C253" s="31"/>
    </row>
    <row r="254" spans="1:3" ht="15.75">
      <c r="A254" s="22"/>
      <c r="B254" s="23"/>
      <c r="C254" s="31"/>
    </row>
    <row r="255" spans="1:3" ht="15.75">
      <c r="A255" s="22"/>
      <c r="B255" s="23"/>
      <c r="C255" s="24"/>
    </row>
    <row r="256" spans="1:3" ht="15">
      <c r="A256" s="25"/>
      <c r="B256" s="17"/>
      <c r="C256" s="26"/>
    </row>
    <row r="257" spans="1:3" ht="15">
      <c r="A257" s="25"/>
      <c r="B257" s="17"/>
      <c r="C257" s="26"/>
    </row>
    <row r="258" spans="1:3" ht="15">
      <c r="A258" s="25"/>
      <c r="B258" s="17"/>
      <c r="C258" s="26"/>
    </row>
    <row r="259" spans="1:3" ht="15.75">
      <c r="A259" s="22"/>
      <c r="B259" s="23"/>
      <c r="C259" s="32"/>
    </row>
    <row r="260" spans="1:3" ht="15.75">
      <c r="A260" s="22"/>
      <c r="B260" s="23"/>
      <c r="C260" s="32"/>
    </row>
    <row r="261" spans="1:3" ht="15.75">
      <c r="A261" s="22"/>
      <c r="B261" s="23"/>
      <c r="C261" s="31"/>
    </row>
    <row r="262" spans="1:3" ht="15">
      <c r="A262" s="25"/>
      <c r="B262" s="17"/>
      <c r="C262" s="26"/>
    </row>
    <row r="263" spans="1:3" ht="15">
      <c r="A263" s="25"/>
      <c r="B263" s="17"/>
      <c r="C263" s="26"/>
    </row>
    <row r="264" spans="1:3" ht="15">
      <c r="A264" s="25"/>
      <c r="B264" s="17"/>
      <c r="C264" s="33"/>
    </row>
    <row r="265" spans="1:3" ht="15">
      <c r="A265" s="25"/>
      <c r="B265" s="17"/>
      <c r="C265" s="26"/>
    </row>
    <row r="266" spans="1:3" ht="15">
      <c r="A266" s="25"/>
      <c r="B266" s="17"/>
      <c r="C266" s="26"/>
    </row>
    <row r="267" spans="1:3" ht="15.75">
      <c r="A267" s="22"/>
      <c r="B267" s="23"/>
      <c r="C267" s="34"/>
    </row>
    <row r="268" spans="1:3" ht="15.75">
      <c r="A268" s="22"/>
      <c r="B268" s="23"/>
      <c r="C268" s="32"/>
    </row>
    <row r="269" spans="1:3" ht="15">
      <c r="A269" s="17"/>
      <c r="B269" s="17"/>
      <c r="C269" s="35"/>
    </row>
    <row r="270" spans="1:3" ht="15">
      <c r="A270" s="17"/>
      <c r="B270" s="17"/>
      <c r="C270" s="35"/>
    </row>
    <row r="271" spans="1:3" ht="15">
      <c r="A271" s="17"/>
      <c r="B271" s="17"/>
      <c r="C271" s="36"/>
    </row>
    <row r="272" spans="1:3" ht="12.75">
      <c r="A272" s="17"/>
      <c r="B272" s="37"/>
      <c r="C272" s="38"/>
    </row>
    <row r="273" spans="1:3" ht="12.75">
      <c r="A273" s="17"/>
      <c r="B273" s="17"/>
      <c r="C273" s="17"/>
    </row>
    <row r="274" spans="1:3" ht="12.75">
      <c r="A274" s="17"/>
      <c r="B274" s="17"/>
      <c r="C274" s="17"/>
    </row>
    <row r="275" spans="1:3" ht="12.75">
      <c r="A275" s="17"/>
      <c r="B275" s="17"/>
      <c r="C275" s="17"/>
    </row>
    <row r="276" spans="1:3" ht="12.75">
      <c r="A276" s="17"/>
      <c r="B276" s="17"/>
      <c r="C276" s="17"/>
    </row>
    <row r="277" spans="1:3" ht="12.75">
      <c r="A277" s="17"/>
      <c r="B277" s="17"/>
      <c r="C277" s="17"/>
    </row>
  </sheetData>
  <sheetProtection/>
  <mergeCells count="20">
    <mergeCell ref="A141:A142"/>
    <mergeCell ref="B141:B142"/>
    <mergeCell ref="C141:C142"/>
    <mergeCell ref="A210:C210"/>
    <mergeCell ref="A1:C1"/>
    <mergeCell ref="A2:C2"/>
    <mergeCell ref="A3:A4"/>
    <mergeCell ref="B3:B4"/>
    <mergeCell ref="C3:C4"/>
    <mergeCell ref="A72:C72"/>
    <mergeCell ref="A73:C73"/>
    <mergeCell ref="A74:A75"/>
    <mergeCell ref="B74:B75"/>
    <mergeCell ref="C74:C75"/>
    <mergeCell ref="A211:C211"/>
    <mergeCell ref="A212:A213"/>
    <mergeCell ref="B212:B213"/>
    <mergeCell ref="C212:C213"/>
    <mergeCell ref="A139:C139"/>
    <mergeCell ref="A140:C14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A1" sqref="A1:C67"/>
    </sheetView>
  </sheetViews>
  <sheetFormatPr defaultColWidth="9.140625" defaultRowHeight="12.75"/>
  <cols>
    <col min="1" max="1" width="8.7109375" style="0" customWidth="1"/>
    <col min="2" max="2" width="38.140625" style="0" customWidth="1"/>
    <col min="3" max="3" width="21.57421875" style="0" customWidth="1"/>
  </cols>
  <sheetData>
    <row r="1" spans="1:3" ht="15">
      <c r="A1" s="91" t="s">
        <v>108</v>
      </c>
      <c r="B1" s="91"/>
      <c r="C1" s="91"/>
    </row>
    <row r="2" spans="1:3" ht="31.5" customHeight="1">
      <c r="A2" s="92" t="s">
        <v>88</v>
      </c>
      <c r="B2" s="92"/>
      <c r="C2" s="92"/>
    </row>
    <row r="3" spans="1:3" ht="12.75">
      <c r="A3" s="93" t="s">
        <v>2</v>
      </c>
      <c r="B3" s="93" t="s">
        <v>3</v>
      </c>
      <c r="C3" s="93" t="s">
        <v>107</v>
      </c>
    </row>
    <row r="4" spans="1:3" ht="26.25" customHeight="1">
      <c r="A4" s="94"/>
      <c r="B4" s="94"/>
      <c r="C4" s="94"/>
    </row>
    <row r="5" spans="1:3" ht="15.75">
      <c r="A5" s="1" t="s">
        <v>5</v>
      </c>
      <c r="B5" s="2" t="s">
        <v>6</v>
      </c>
      <c r="C5" s="3">
        <v>20.045</v>
      </c>
    </row>
    <row r="6" spans="1:3" ht="15">
      <c r="A6" s="4" t="s">
        <v>7</v>
      </c>
      <c r="B6" s="5" t="s">
        <v>8</v>
      </c>
      <c r="C6" s="6">
        <v>0.802</v>
      </c>
    </row>
    <row r="7" spans="1:3" ht="15.75">
      <c r="A7" s="1" t="s">
        <v>9</v>
      </c>
      <c r="B7" s="2" t="s">
        <v>111</v>
      </c>
      <c r="C7" s="3">
        <v>1.955</v>
      </c>
    </row>
    <row r="8" spans="1:3" ht="15.75">
      <c r="A8" s="1" t="s">
        <v>10</v>
      </c>
      <c r="B8" s="2" t="s">
        <v>11</v>
      </c>
      <c r="C8" s="3">
        <f>C5-C6-C7</f>
        <v>17.288000000000004</v>
      </c>
    </row>
    <row r="9" spans="1:3" ht="15.75">
      <c r="A9" s="1" t="s">
        <v>12</v>
      </c>
      <c r="B9" s="2" t="s">
        <v>13</v>
      </c>
      <c r="C9" s="3">
        <f>C10+C11+C12+C13</f>
        <v>17.287999999999997</v>
      </c>
    </row>
    <row r="10" spans="1:3" ht="15">
      <c r="A10" s="4"/>
      <c r="B10" s="5" t="s">
        <v>14</v>
      </c>
      <c r="C10" s="6">
        <v>16.179</v>
      </c>
    </row>
    <row r="11" spans="1:3" ht="15">
      <c r="A11" s="4"/>
      <c r="B11" s="5" t="s">
        <v>15</v>
      </c>
      <c r="C11" s="6">
        <v>0.715</v>
      </c>
    </row>
    <row r="12" spans="1:3" ht="15">
      <c r="A12" s="4"/>
      <c r="B12" s="5" t="s">
        <v>16</v>
      </c>
      <c r="C12" s="6">
        <v>0.394</v>
      </c>
    </row>
    <row r="13" spans="1:3" ht="15">
      <c r="A13" s="1"/>
      <c r="B13" s="5" t="s">
        <v>17</v>
      </c>
      <c r="C13" s="6">
        <v>0</v>
      </c>
    </row>
    <row r="14" spans="1:3" ht="15.75">
      <c r="A14" s="1" t="s">
        <v>18</v>
      </c>
      <c r="B14" s="7" t="s">
        <v>19</v>
      </c>
      <c r="C14" s="3">
        <f>C8-C9</f>
        <v>0</v>
      </c>
    </row>
    <row r="15" spans="1:3" ht="15.75">
      <c r="A15" s="1" t="s">
        <v>20</v>
      </c>
      <c r="B15" s="2" t="s">
        <v>21</v>
      </c>
      <c r="C15" s="3">
        <f>C16+C25+C26+C27+C28+C29+C30+C31</f>
        <v>811.7549999999999</v>
      </c>
    </row>
    <row r="16" spans="1:3" ht="15">
      <c r="A16" s="4" t="s">
        <v>22</v>
      </c>
      <c r="B16" s="5" t="s">
        <v>23</v>
      </c>
      <c r="C16" s="6">
        <f>C17+C20+C23+C24</f>
        <v>318.50399999999996</v>
      </c>
    </row>
    <row r="17" spans="1:3" ht="15">
      <c r="A17" s="4"/>
      <c r="B17" s="5" t="s">
        <v>24</v>
      </c>
      <c r="C17" s="6">
        <v>236.233</v>
      </c>
    </row>
    <row r="18" spans="1:3" ht="15">
      <c r="A18" s="4"/>
      <c r="B18" s="5" t="s">
        <v>25</v>
      </c>
      <c r="C18" s="6">
        <v>8.887</v>
      </c>
    </row>
    <row r="19" spans="1:3" ht="15">
      <c r="A19" s="4"/>
      <c r="B19" s="5" t="s">
        <v>26</v>
      </c>
      <c r="C19" s="8">
        <f>C17/C18*1000</f>
        <v>26581.861145493418</v>
      </c>
    </row>
    <row r="20" spans="1:3" ht="15">
      <c r="A20" s="4"/>
      <c r="B20" s="5" t="s">
        <v>27</v>
      </c>
      <c r="C20" s="6">
        <v>3.384</v>
      </c>
    </row>
    <row r="21" spans="1:3" ht="15">
      <c r="A21" s="4"/>
      <c r="B21" s="5" t="s">
        <v>28</v>
      </c>
      <c r="C21" s="6">
        <v>0.081</v>
      </c>
    </row>
    <row r="22" spans="1:3" ht="15">
      <c r="A22" s="4"/>
      <c r="B22" s="5" t="s">
        <v>29</v>
      </c>
      <c r="C22" s="8">
        <f>C20/C21*1000</f>
        <v>41777.77777777778</v>
      </c>
    </row>
    <row r="23" spans="1:3" ht="15">
      <c r="A23" s="4"/>
      <c r="B23" s="5" t="s">
        <v>30</v>
      </c>
      <c r="C23" s="6">
        <v>65.851</v>
      </c>
    </row>
    <row r="24" spans="1:3" ht="15">
      <c r="A24" s="4"/>
      <c r="B24" s="5" t="s">
        <v>31</v>
      </c>
      <c r="C24" s="6">
        <v>13.036</v>
      </c>
    </row>
    <row r="25" spans="1:3" ht="15">
      <c r="A25" s="4" t="s">
        <v>32</v>
      </c>
      <c r="B25" s="5" t="s">
        <v>33</v>
      </c>
      <c r="C25" s="6">
        <v>275.067</v>
      </c>
    </row>
    <row r="26" spans="1:3" ht="15">
      <c r="A26" s="4" t="s">
        <v>34</v>
      </c>
      <c r="B26" s="5" t="s">
        <v>35</v>
      </c>
      <c r="C26" s="6">
        <v>82.869</v>
      </c>
    </row>
    <row r="27" spans="1:3" ht="15">
      <c r="A27" s="4" t="s">
        <v>36</v>
      </c>
      <c r="B27" s="5" t="s">
        <v>37</v>
      </c>
      <c r="C27" s="6">
        <v>14.353</v>
      </c>
    </row>
    <row r="28" spans="1:3" ht="15">
      <c r="A28" s="4" t="s">
        <v>38</v>
      </c>
      <c r="B28" s="5" t="s">
        <v>39</v>
      </c>
      <c r="C28" s="6">
        <v>0</v>
      </c>
    </row>
    <row r="29" spans="1:3" ht="15">
      <c r="A29" s="4" t="s">
        <v>40</v>
      </c>
      <c r="B29" s="5" t="s">
        <v>41</v>
      </c>
      <c r="C29" s="6">
        <v>117.893</v>
      </c>
    </row>
    <row r="30" spans="1:3" ht="15">
      <c r="A30" s="4" t="s">
        <v>42</v>
      </c>
      <c r="B30" s="5" t="s">
        <v>90</v>
      </c>
      <c r="C30" s="6">
        <v>0</v>
      </c>
    </row>
    <row r="31" spans="1:3" ht="15">
      <c r="A31" s="4" t="s">
        <v>44</v>
      </c>
      <c r="B31" s="5" t="s">
        <v>45</v>
      </c>
      <c r="C31" s="6">
        <v>3.069</v>
      </c>
    </row>
    <row r="32" spans="1:3" ht="15.75">
      <c r="A32" s="1" t="s">
        <v>46</v>
      </c>
      <c r="B32" s="2" t="s">
        <v>47</v>
      </c>
      <c r="C32" s="9">
        <f>C15/C8</f>
        <v>46.95482415548356</v>
      </c>
    </row>
    <row r="33" spans="1:3" ht="15.75">
      <c r="A33" s="1" t="s">
        <v>48</v>
      </c>
      <c r="B33" s="2" t="s">
        <v>49</v>
      </c>
      <c r="C33" s="9">
        <v>49.24</v>
      </c>
    </row>
    <row r="34" spans="1:3" ht="15.75">
      <c r="A34" s="1" t="s">
        <v>50</v>
      </c>
      <c r="B34" s="2" t="s">
        <v>51</v>
      </c>
      <c r="C34" s="9">
        <v>54.74</v>
      </c>
    </row>
    <row r="35" spans="1:3" ht="15">
      <c r="A35" s="4"/>
      <c r="B35" s="5" t="s">
        <v>52</v>
      </c>
      <c r="C35" s="8">
        <v>1.6</v>
      </c>
    </row>
    <row r="36" spans="1:3" ht="15.75">
      <c r="A36" s="4"/>
      <c r="B36" s="5" t="s">
        <v>53</v>
      </c>
      <c r="C36" s="19">
        <f>C34*1.18</f>
        <v>64.5932</v>
      </c>
    </row>
    <row r="37" spans="1:3" ht="15.75">
      <c r="A37" s="4"/>
      <c r="B37" s="5" t="s">
        <v>54</v>
      </c>
      <c r="C37" s="19">
        <f>C34*1.18</f>
        <v>64.5932</v>
      </c>
    </row>
    <row r="38" spans="1:3" ht="15.75">
      <c r="A38" s="1" t="s">
        <v>55</v>
      </c>
      <c r="B38" s="2" t="s">
        <v>56</v>
      </c>
      <c r="C38" s="3">
        <f>C39+C40+C41</f>
        <v>97.52</v>
      </c>
    </row>
    <row r="39" spans="1:3" ht="15">
      <c r="A39" s="4"/>
      <c r="B39" s="5" t="s">
        <v>57</v>
      </c>
      <c r="C39" s="6">
        <f>ROUND(C35*C10,3)</f>
        <v>25.886</v>
      </c>
    </row>
    <row r="40" spans="1:3" ht="15">
      <c r="A40" s="4"/>
      <c r="B40" s="5" t="s">
        <v>58</v>
      </c>
      <c r="C40" s="6">
        <f>ROUND(C36*C11,3)</f>
        <v>46.184</v>
      </c>
    </row>
    <row r="41" spans="1:3" ht="15">
      <c r="A41" s="4"/>
      <c r="B41" s="5" t="s">
        <v>59</v>
      </c>
      <c r="C41" s="6">
        <f>ROUND(C12*C37,3)</f>
        <v>25.45</v>
      </c>
    </row>
    <row r="42" spans="1:3" ht="15.75">
      <c r="A42" s="1" t="s">
        <v>60</v>
      </c>
      <c r="B42" s="2" t="s">
        <v>61</v>
      </c>
      <c r="C42" s="11">
        <f>ROUND(C10*(54.74-C35),3)</f>
        <v>859.752</v>
      </c>
    </row>
    <row r="43" spans="1:3" ht="15.75">
      <c r="A43" s="1"/>
      <c r="B43" s="2"/>
      <c r="C43" s="11"/>
    </row>
    <row r="44" spans="1:3" ht="15.75">
      <c r="A44" s="1" t="s">
        <v>62</v>
      </c>
      <c r="B44" s="2" t="s">
        <v>63</v>
      </c>
      <c r="C44" s="11">
        <v>2933.981</v>
      </c>
    </row>
    <row r="45" spans="1:3" ht="15.75">
      <c r="A45" s="1"/>
      <c r="B45" s="2"/>
      <c r="C45" s="11"/>
    </row>
    <row r="46" spans="1:3" ht="15.75">
      <c r="A46" s="1" t="s">
        <v>64</v>
      </c>
      <c r="B46" s="2" t="s">
        <v>65</v>
      </c>
      <c r="C46" s="3">
        <f>C47+C48+C49</f>
        <v>46.272000000000006</v>
      </c>
    </row>
    <row r="47" spans="1:3" ht="15">
      <c r="A47" s="4"/>
      <c r="B47" s="5" t="s">
        <v>66</v>
      </c>
      <c r="C47" s="6">
        <v>24.181</v>
      </c>
    </row>
    <row r="48" spans="1:3" ht="15">
      <c r="A48" s="4"/>
      <c r="B48" s="5" t="s">
        <v>58</v>
      </c>
      <c r="C48" s="6">
        <v>0</v>
      </c>
    </row>
    <row r="49" spans="1:3" ht="15">
      <c r="A49" s="4"/>
      <c r="B49" s="5" t="s">
        <v>59</v>
      </c>
      <c r="C49" s="6">
        <v>22.091</v>
      </c>
    </row>
    <row r="50" spans="1:3" ht="15.75">
      <c r="A50" s="1" t="s">
        <v>67</v>
      </c>
      <c r="B50" s="2" t="s">
        <v>68</v>
      </c>
      <c r="C50" s="12">
        <v>3617</v>
      </c>
    </row>
    <row r="51" spans="1:4" ht="15.75">
      <c r="A51" s="1" t="s">
        <v>69</v>
      </c>
      <c r="B51" s="2" t="s">
        <v>70</v>
      </c>
      <c r="C51" s="12">
        <v>137</v>
      </c>
      <c r="D51" t="s">
        <v>4</v>
      </c>
    </row>
    <row r="52" spans="1:3" ht="15.75">
      <c r="A52" s="1" t="s">
        <v>71</v>
      </c>
      <c r="B52" s="2" t="s">
        <v>72</v>
      </c>
      <c r="C52" s="11">
        <f>C53+C54+C55+C56</f>
        <v>-2022.9810000000004</v>
      </c>
    </row>
    <row r="53" spans="1:3" ht="15">
      <c r="A53" s="4"/>
      <c r="B53" s="5" t="s">
        <v>73</v>
      </c>
      <c r="C53" s="6">
        <f>C39-C47</f>
        <v>1.7049999999999983</v>
      </c>
    </row>
    <row r="54" spans="1:3" ht="15">
      <c r="A54" s="4"/>
      <c r="B54" s="5" t="s">
        <v>74</v>
      </c>
      <c r="C54" s="6">
        <f>C40-C48</f>
        <v>46.184</v>
      </c>
    </row>
    <row r="55" spans="1:3" ht="15">
      <c r="A55" s="4"/>
      <c r="B55" s="5" t="s">
        <v>75</v>
      </c>
      <c r="C55" s="13">
        <f>C42-C44</f>
        <v>-2074.2290000000003</v>
      </c>
    </row>
    <row r="56" spans="1:3" ht="15">
      <c r="A56" s="4"/>
      <c r="B56" s="5" t="s">
        <v>59</v>
      </c>
      <c r="C56" s="6">
        <f>C41-C49</f>
        <v>3.358999999999998</v>
      </c>
    </row>
    <row r="57" spans="1:3" ht="15">
      <c r="A57" s="4"/>
      <c r="B57" s="5" t="s">
        <v>4</v>
      </c>
      <c r="C57" s="6" t="s">
        <v>4</v>
      </c>
    </row>
    <row r="58" spans="1:3" ht="15.75">
      <c r="A58" s="1" t="s">
        <v>76</v>
      </c>
      <c r="B58" s="2" t="s">
        <v>77</v>
      </c>
      <c r="C58" s="14">
        <f>C38/1.18</f>
        <v>82.64406779661017</v>
      </c>
    </row>
    <row r="59" spans="1:3" ht="15.75">
      <c r="A59" s="1" t="s">
        <v>78</v>
      </c>
      <c r="B59" s="2" t="s">
        <v>79</v>
      </c>
      <c r="C59" s="12">
        <f>C60+C61+C62+C63</f>
        <v>2160</v>
      </c>
    </row>
    <row r="60" spans="1:3" ht="15">
      <c r="A60" s="5"/>
      <c r="B60" s="5" t="s">
        <v>91</v>
      </c>
      <c r="C60" s="15">
        <v>1022</v>
      </c>
    </row>
    <row r="61" spans="1:3" ht="15">
      <c r="A61" s="5"/>
      <c r="B61" s="5" t="s">
        <v>82</v>
      </c>
      <c r="C61" s="15">
        <v>0</v>
      </c>
    </row>
    <row r="62" spans="1:3" ht="15">
      <c r="A62" s="5"/>
      <c r="B62" s="5" t="s">
        <v>92</v>
      </c>
      <c r="C62" s="16">
        <v>1138</v>
      </c>
    </row>
    <row r="63" spans="1:3" ht="12.75">
      <c r="A63" s="5"/>
      <c r="B63" s="20" t="s">
        <v>93</v>
      </c>
      <c r="C63" s="21">
        <v>0</v>
      </c>
    </row>
    <row r="64" ht="12.75">
      <c r="B64" s="17"/>
    </row>
    <row r="65" spans="2:3" ht="12.75">
      <c r="B65" t="s">
        <v>83</v>
      </c>
      <c r="C65" t="s">
        <v>94</v>
      </c>
    </row>
    <row r="67" spans="2:3" ht="12.75">
      <c r="B67" t="s">
        <v>85</v>
      </c>
      <c r="C67" t="s">
        <v>95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" right="0" top="0" bottom="0" header="0.31496062992125984" footer="0.3149606299212598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lisica</cp:lastModifiedBy>
  <cp:lastPrinted>2015-10-28T08:11:39Z</cp:lastPrinted>
  <dcterms:created xsi:type="dcterms:W3CDTF">1996-10-08T23:32:33Z</dcterms:created>
  <dcterms:modified xsi:type="dcterms:W3CDTF">2016-05-05T11:11:35Z</dcterms:modified>
  <cp:category/>
  <cp:version/>
  <cp:contentType/>
  <cp:contentStatus/>
</cp:coreProperties>
</file>